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20430" windowHeight="7575"/>
  </bookViews>
  <sheets>
    <sheet name="POAI 2021" sheetId="3" r:id="rId1"/>
  </sheets>
  <definedNames>
    <definedName name="_xlnm._FilterDatabase" localSheetId="0" hidden="1">'POAI 2021'!$A$3:$N$282</definedName>
    <definedName name="_xlnm.Print_Area" localSheetId="0">'POAI 2021'!$A$1:$N$301</definedName>
  </definedNames>
  <calcPr calcId="144525"/>
</workbook>
</file>

<file path=xl/calcChain.xml><?xml version="1.0" encoding="utf-8"?>
<calcChain xmlns="http://schemas.openxmlformats.org/spreadsheetml/2006/main">
  <c r="D296" i="3" l="1"/>
  <c r="D291" i="3"/>
  <c r="C291" i="3"/>
  <c r="D287" i="3"/>
  <c r="D286" i="3"/>
  <c r="D298" i="3"/>
  <c r="C298" i="3"/>
  <c r="D297" i="3"/>
  <c r="C297" i="3"/>
  <c r="C296" i="3"/>
  <c r="D295" i="3"/>
  <c r="C295" i="3"/>
  <c r="D294" i="3"/>
  <c r="C294" i="3"/>
  <c r="D293" i="3"/>
  <c r="C293" i="3"/>
  <c r="D292" i="3"/>
  <c r="C292" i="3"/>
  <c r="D290" i="3"/>
  <c r="C290" i="3"/>
  <c r="D289" i="3"/>
  <c r="C289" i="3"/>
  <c r="C287" i="3"/>
  <c r="F288" i="3"/>
  <c r="D288" i="3"/>
  <c r="E288" i="3"/>
  <c r="C288" i="3"/>
  <c r="H61" i="3"/>
  <c r="D49" i="3"/>
  <c r="E49" i="3"/>
  <c r="F49" i="3"/>
  <c r="C49" i="3"/>
  <c r="E294" i="3"/>
  <c r="E291" i="3"/>
  <c r="F291" i="3"/>
  <c r="F290" i="3"/>
  <c r="E290" i="3"/>
  <c r="F289" i="3"/>
  <c r="E289" i="3"/>
  <c r="F287" i="3"/>
  <c r="E287" i="3"/>
  <c r="D259" i="3"/>
  <c r="E259" i="3"/>
  <c r="F259" i="3"/>
  <c r="C259" i="3"/>
  <c r="D161" i="3"/>
  <c r="E161" i="3"/>
  <c r="F161" i="3"/>
  <c r="C161" i="3"/>
  <c r="F90" i="3"/>
  <c r="D90" i="3"/>
  <c r="E90" i="3"/>
  <c r="C90" i="3"/>
  <c r="D206" i="3" l="1"/>
  <c r="E200" i="3"/>
  <c r="G167" i="3" l="1"/>
  <c r="H167" i="3" s="1"/>
  <c r="G164" i="3" l="1"/>
  <c r="H164" i="3" s="1"/>
  <c r="C286" i="3" l="1"/>
  <c r="D299" i="3" l="1"/>
  <c r="C299" i="3"/>
  <c r="C79" i="3" l="1"/>
  <c r="C99" i="3"/>
  <c r="C127" i="3"/>
  <c r="C280" i="3" l="1"/>
  <c r="C277" i="3"/>
  <c r="C275" i="3"/>
  <c r="C255" i="3"/>
  <c r="C251" i="3"/>
  <c r="C244" i="3"/>
  <c r="C242" i="3"/>
  <c r="C238" i="3"/>
  <c r="C226" i="3"/>
  <c r="C225" i="3" s="1"/>
  <c r="C223" i="3"/>
  <c r="C221" i="3"/>
  <c r="C219" i="3"/>
  <c r="C215" i="3"/>
  <c r="C214" i="3" s="1"/>
  <c r="C205" i="3"/>
  <c r="C204" i="3" s="1"/>
  <c r="C199" i="3"/>
  <c r="C198" i="3" s="1"/>
  <c r="C195" i="3"/>
  <c r="C194" i="3" s="1"/>
  <c r="C190" i="3"/>
  <c r="C189" i="3" s="1"/>
  <c r="C185" i="3"/>
  <c r="C181" i="3"/>
  <c r="C175" i="3"/>
  <c r="C173" i="3"/>
  <c r="C171" i="3"/>
  <c r="C169" i="3"/>
  <c r="C165" i="3"/>
  <c r="C158" i="3"/>
  <c r="C154" i="3"/>
  <c r="C150" i="3"/>
  <c r="C147" i="3"/>
  <c r="C145" i="3"/>
  <c r="C143" i="3"/>
  <c r="C141" i="3"/>
  <c r="C137" i="3"/>
  <c r="C133" i="3"/>
  <c r="C125" i="3"/>
  <c r="C124" i="3" s="1"/>
  <c r="C122" i="3"/>
  <c r="D122" i="3"/>
  <c r="C118" i="3"/>
  <c r="D118" i="3"/>
  <c r="C116" i="3"/>
  <c r="D116" i="3"/>
  <c r="C114" i="3"/>
  <c r="D114" i="3"/>
  <c r="C110" i="3"/>
  <c r="C108" i="3"/>
  <c r="C94" i="3"/>
  <c r="C93" i="3" s="1"/>
  <c r="C88" i="3"/>
  <c r="C86" i="3"/>
  <c r="C81" i="3"/>
  <c r="C77" i="3"/>
  <c r="C75" i="3"/>
  <c r="C72" i="3"/>
  <c r="C63" i="3"/>
  <c r="C62" i="3" s="1"/>
  <c r="C48" i="3"/>
  <c r="C46" i="3"/>
  <c r="C43" i="3"/>
  <c r="C41" i="3"/>
  <c r="C28" i="3"/>
  <c r="C25" i="3"/>
  <c r="C19" i="3"/>
  <c r="C98" i="3" l="1"/>
  <c r="C153" i="3"/>
  <c r="C152" i="3" s="1"/>
  <c r="C197" i="3"/>
  <c r="C258" i="3"/>
  <c r="C257" i="3" s="1"/>
  <c r="C237" i="3"/>
  <c r="C236" i="3" s="1"/>
  <c r="C218" i="3"/>
  <c r="C217" i="3" s="1"/>
  <c r="C140" i="3"/>
  <c r="C132" i="3"/>
  <c r="C71" i="3"/>
  <c r="C27" i="3"/>
  <c r="C6" i="3" l="1"/>
  <c r="C5" i="3" s="1"/>
  <c r="C4" i="3" s="1"/>
  <c r="C282" i="3" s="1"/>
  <c r="F226" i="3" l="1"/>
  <c r="F225" i="3" s="1"/>
  <c r="D226" i="3"/>
  <c r="D225" i="3" s="1"/>
  <c r="E205" i="3"/>
  <c r="F205" i="3"/>
  <c r="D205" i="3"/>
  <c r="E190" i="3"/>
  <c r="E189" i="3" s="1"/>
  <c r="F190" i="3"/>
  <c r="F189" i="3" s="1"/>
  <c r="E185" i="3"/>
  <c r="F185" i="3"/>
  <c r="E181" i="3"/>
  <c r="F181" i="3"/>
  <c r="E175" i="3"/>
  <c r="F175" i="3"/>
  <c r="E173" i="3"/>
  <c r="F173" i="3"/>
  <c r="E171" i="3"/>
  <c r="F171" i="3"/>
  <c r="E169" i="3"/>
  <c r="F169" i="3"/>
  <c r="E165" i="3"/>
  <c r="F165" i="3"/>
  <c r="E158" i="3"/>
  <c r="F158" i="3"/>
  <c r="E154" i="3"/>
  <c r="F154" i="3"/>
  <c r="G154" i="3"/>
  <c r="H154" i="3"/>
  <c r="E150" i="3"/>
  <c r="F150" i="3"/>
  <c r="D150" i="3"/>
  <c r="E147" i="3"/>
  <c r="F147" i="3"/>
  <c r="D147" i="3"/>
  <c r="E141" i="3"/>
  <c r="F141" i="3"/>
  <c r="D48" i="3"/>
  <c r="E28" i="3"/>
  <c r="F28" i="3"/>
  <c r="D28" i="3"/>
  <c r="F19" i="3"/>
  <c r="E19" i="3"/>
  <c r="D19" i="3"/>
  <c r="E6" i="3"/>
  <c r="F6" i="3"/>
  <c r="D6" i="3"/>
  <c r="E153" i="3" l="1"/>
  <c r="F153" i="3"/>
  <c r="F48" i="3"/>
  <c r="F46" i="3"/>
  <c r="D46" i="3"/>
  <c r="F43" i="3"/>
  <c r="D43" i="3"/>
  <c r="F41" i="3"/>
  <c r="D41" i="3"/>
  <c r="F25" i="3"/>
  <c r="F5" i="3" s="1"/>
  <c r="D25" i="3"/>
  <c r="D5" i="3" s="1"/>
  <c r="G163" i="3"/>
  <c r="H163" i="3" s="1"/>
  <c r="G184" i="3"/>
  <c r="H184" i="3" s="1"/>
  <c r="D181" i="3"/>
  <c r="G281" i="3"/>
  <c r="H281" i="3" s="1"/>
  <c r="H280" i="3" s="1"/>
  <c r="F280" i="3"/>
  <c r="D280" i="3"/>
  <c r="F277" i="3"/>
  <c r="D277" i="3"/>
  <c r="F275" i="3"/>
  <c r="D275" i="3"/>
  <c r="G279" i="3"/>
  <c r="H279" i="3" s="1"/>
  <c r="G278" i="3"/>
  <c r="G276" i="3"/>
  <c r="G275" i="3" s="1"/>
  <c r="G261" i="3"/>
  <c r="H261" i="3" s="1"/>
  <c r="G262" i="3"/>
  <c r="H262" i="3" s="1"/>
  <c r="G263" i="3"/>
  <c r="H263" i="3" s="1"/>
  <c r="G264" i="3"/>
  <c r="H264" i="3" s="1"/>
  <c r="G266" i="3"/>
  <c r="H266" i="3" s="1"/>
  <c r="G267" i="3"/>
  <c r="H267" i="3" s="1"/>
  <c r="G268" i="3"/>
  <c r="H268" i="3" s="1"/>
  <c r="G269" i="3"/>
  <c r="H269" i="3" s="1"/>
  <c r="G270" i="3"/>
  <c r="H270" i="3" s="1"/>
  <c r="G271" i="3"/>
  <c r="H271" i="3" s="1"/>
  <c r="G272" i="3"/>
  <c r="H272" i="3" s="1"/>
  <c r="G273" i="3"/>
  <c r="H273" i="3" s="1"/>
  <c r="G274" i="3"/>
  <c r="H274" i="3" s="1"/>
  <c r="G260" i="3"/>
  <c r="F255" i="3"/>
  <c r="D255" i="3"/>
  <c r="G256" i="3"/>
  <c r="G255" i="3" s="1"/>
  <c r="F244" i="3"/>
  <c r="F251" i="3"/>
  <c r="D251" i="3"/>
  <c r="G252" i="3"/>
  <c r="H252" i="3" s="1"/>
  <c r="H251" i="3" s="1"/>
  <c r="G245" i="3"/>
  <c r="H245" i="3" s="1"/>
  <c r="H244" i="3" s="1"/>
  <c r="G243" i="3"/>
  <c r="H243" i="3" s="1"/>
  <c r="H242" i="3" s="1"/>
  <c r="D244" i="3"/>
  <c r="F242" i="3"/>
  <c r="D242" i="3"/>
  <c r="F238" i="3"/>
  <c r="D238" i="3"/>
  <c r="G240" i="3"/>
  <c r="H240" i="3" s="1"/>
  <c r="G239" i="3"/>
  <c r="G227" i="3"/>
  <c r="G224" i="3"/>
  <c r="H224" i="3" s="1"/>
  <c r="H223" i="3" s="1"/>
  <c r="G222" i="3"/>
  <c r="H222" i="3" s="1"/>
  <c r="H221" i="3" s="1"/>
  <c r="G220" i="3"/>
  <c r="G219" i="3" s="1"/>
  <c r="F223" i="3"/>
  <c r="D223" i="3"/>
  <c r="F221" i="3"/>
  <c r="D221" i="3"/>
  <c r="F219" i="3"/>
  <c r="D219" i="3"/>
  <c r="F215" i="3"/>
  <c r="F214" i="3" s="1"/>
  <c r="D215" i="3"/>
  <c r="D214" i="3" s="1"/>
  <c r="G216" i="3"/>
  <c r="G215" i="3" s="1"/>
  <c r="G214" i="3" s="1"/>
  <c r="F204" i="3"/>
  <c r="D204" i="3"/>
  <c r="G206" i="3"/>
  <c r="G200" i="3"/>
  <c r="G199" i="3" s="1"/>
  <c r="G198" i="3" s="1"/>
  <c r="F199" i="3"/>
  <c r="F198" i="3" s="1"/>
  <c r="D199" i="3"/>
  <c r="D198" i="3" s="1"/>
  <c r="G196" i="3"/>
  <c r="G195" i="3" s="1"/>
  <c r="G194" i="3" s="1"/>
  <c r="G192" i="3"/>
  <c r="H192" i="3" s="1"/>
  <c r="G193" i="3"/>
  <c r="H193" i="3" s="1"/>
  <c r="G191" i="3"/>
  <c r="F195" i="3"/>
  <c r="F194" i="3" s="1"/>
  <c r="D195" i="3"/>
  <c r="D194" i="3" s="1"/>
  <c r="D190" i="3"/>
  <c r="D189" i="3" s="1"/>
  <c r="G187" i="3"/>
  <c r="H187" i="3" s="1"/>
  <c r="G188" i="3"/>
  <c r="H188" i="3" s="1"/>
  <c r="G186" i="3"/>
  <c r="G183" i="3"/>
  <c r="H183" i="3" s="1"/>
  <c r="G182" i="3"/>
  <c r="G179" i="3"/>
  <c r="H179" i="3" s="1"/>
  <c r="G176" i="3"/>
  <c r="G174" i="3"/>
  <c r="G172" i="3"/>
  <c r="G170" i="3"/>
  <c r="G166" i="3"/>
  <c r="H260" i="3" l="1"/>
  <c r="H259" i="3" s="1"/>
  <c r="G259" i="3"/>
  <c r="D27" i="3"/>
  <c r="F27" i="3"/>
  <c r="G280" i="3"/>
  <c r="F296" i="3"/>
  <c r="G221" i="3"/>
  <c r="H216" i="3"/>
  <c r="H215" i="3" s="1"/>
  <c r="H214" i="3" s="1"/>
  <c r="G238" i="3"/>
  <c r="F152" i="3"/>
  <c r="H239" i="3"/>
  <c r="H238" i="3" s="1"/>
  <c r="G242" i="3"/>
  <c r="H256" i="3"/>
  <c r="H255" i="3" s="1"/>
  <c r="H276" i="3"/>
  <c r="H275" i="3" s="1"/>
  <c r="H166" i="3"/>
  <c r="H165" i="3" s="1"/>
  <c r="G165" i="3"/>
  <c r="H172" i="3"/>
  <c r="H171" i="3" s="1"/>
  <c r="G171" i="3"/>
  <c r="H176" i="3"/>
  <c r="H175" i="3" s="1"/>
  <c r="G175" i="3"/>
  <c r="H182" i="3"/>
  <c r="H181" i="3" s="1"/>
  <c r="G181" i="3"/>
  <c r="H186" i="3"/>
  <c r="H185" i="3" s="1"/>
  <c r="G185" i="3"/>
  <c r="G190" i="3"/>
  <c r="G189" i="3" s="1"/>
  <c r="G205" i="3"/>
  <c r="G204" i="3" s="1"/>
  <c r="G197" i="3" s="1"/>
  <c r="F197" i="3"/>
  <c r="H227" i="3"/>
  <c r="H226" i="3" s="1"/>
  <c r="H225" i="3" s="1"/>
  <c r="G226" i="3"/>
  <c r="G225" i="3" s="1"/>
  <c r="H170" i="3"/>
  <c r="H169" i="3" s="1"/>
  <c r="G169" i="3"/>
  <c r="H174" i="3"/>
  <c r="H173" i="3" s="1"/>
  <c r="G173" i="3"/>
  <c r="D197" i="3"/>
  <c r="G223" i="3"/>
  <c r="G244" i="3"/>
  <c r="G277" i="3"/>
  <c r="D258" i="3"/>
  <c r="D257" i="3" s="1"/>
  <c r="H278" i="3"/>
  <c r="H277" i="3" s="1"/>
  <c r="D237" i="3"/>
  <c r="D236" i="3" s="1"/>
  <c r="G251" i="3"/>
  <c r="H220" i="3"/>
  <c r="H219" i="3" s="1"/>
  <c r="H218" i="3" s="1"/>
  <c r="D218" i="3"/>
  <c r="D217" i="3" s="1"/>
  <c r="F218" i="3"/>
  <c r="F217" i="3" s="1"/>
  <c r="H196" i="3"/>
  <c r="H195" i="3" s="1"/>
  <c r="H194" i="3" s="1"/>
  <c r="H191" i="3"/>
  <c r="H190" i="3" s="1"/>
  <c r="H189" i="3" s="1"/>
  <c r="H206" i="3"/>
  <c r="H200" i="3"/>
  <c r="H199" i="3" s="1"/>
  <c r="H198" i="3" s="1"/>
  <c r="H217" i="3" l="1"/>
  <c r="G218" i="3"/>
  <c r="G217" i="3" s="1"/>
  <c r="H237" i="3"/>
  <c r="H236" i="3" s="1"/>
  <c r="H258" i="3"/>
  <c r="H257" i="3" s="1"/>
  <c r="H205" i="3"/>
  <c r="H204" i="3" s="1"/>
  <c r="H197" i="3" s="1"/>
  <c r="G162" i="3"/>
  <c r="G161" i="3" s="1"/>
  <c r="G159" i="3"/>
  <c r="D185" i="3"/>
  <c r="D175" i="3"/>
  <c r="D173" i="3"/>
  <c r="D171" i="3"/>
  <c r="D169" i="3"/>
  <c r="D165" i="3"/>
  <c r="D158" i="3"/>
  <c r="D154" i="3"/>
  <c r="G151" i="3"/>
  <c r="G148" i="3"/>
  <c r="G144" i="3"/>
  <c r="H144" i="3" s="1"/>
  <c r="H143" i="3" s="1"/>
  <c r="G142" i="3"/>
  <c r="F145" i="3"/>
  <c r="G145" i="3"/>
  <c r="H145" i="3"/>
  <c r="D145" i="3"/>
  <c r="F143" i="3"/>
  <c r="D143" i="3"/>
  <c r="D141" i="3"/>
  <c r="G139" i="3"/>
  <c r="G138" i="3"/>
  <c r="H138" i="3" s="1"/>
  <c r="G134" i="3"/>
  <c r="H134" i="3" s="1"/>
  <c r="H133" i="3" s="1"/>
  <c r="F137" i="3"/>
  <c r="D137" i="3"/>
  <c r="F133" i="3"/>
  <c r="D133" i="3"/>
  <c r="G130" i="3"/>
  <c r="H130" i="3" s="1"/>
  <c r="H127" i="3" s="1"/>
  <c r="G126" i="3"/>
  <c r="H126" i="3" s="1"/>
  <c r="H125" i="3" s="1"/>
  <c r="F127" i="3"/>
  <c r="D127" i="3"/>
  <c r="F125" i="3"/>
  <c r="D125" i="3"/>
  <c r="G111" i="3"/>
  <c r="H111" i="3" s="1"/>
  <c r="H110" i="3" s="1"/>
  <c r="F110" i="3"/>
  <c r="D110" i="3"/>
  <c r="G108" i="3"/>
  <c r="H108" i="3"/>
  <c r="D108" i="3"/>
  <c r="G99" i="3"/>
  <c r="H99" i="3"/>
  <c r="D99" i="3"/>
  <c r="D94" i="3"/>
  <c r="D93" i="3" s="1"/>
  <c r="G95" i="3"/>
  <c r="H95" i="3" s="1"/>
  <c r="H94" i="3" s="1"/>
  <c r="H93" i="3" s="1"/>
  <c r="G92" i="3"/>
  <c r="G90" i="3" s="1"/>
  <c r="G91" i="3"/>
  <c r="H91" i="3" s="1"/>
  <c r="G89" i="3"/>
  <c r="G88" i="3" s="1"/>
  <c r="G87" i="3"/>
  <c r="G86" i="3" s="1"/>
  <c r="E88" i="3"/>
  <c r="F88" i="3"/>
  <c r="E86" i="3"/>
  <c r="F86" i="3"/>
  <c r="G83" i="3"/>
  <c r="H83" i="3" s="1"/>
  <c r="G84" i="3"/>
  <c r="H84" i="3" s="1"/>
  <c r="G85" i="3"/>
  <c r="H85" i="3" s="1"/>
  <c r="G82" i="3"/>
  <c r="H82" i="3" s="1"/>
  <c r="D81" i="3"/>
  <c r="G80" i="3"/>
  <c r="H80" i="3" s="1"/>
  <c r="H79" i="3" s="1"/>
  <c r="D88" i="3"/>
  <c r="D86" i="3"/>
  <c r="D79" i="3"/>
  <c r="D77" i="3"/>
  <c r="D75" i="3"/>
  <c r="G78" i="3"/>
  <c r="H78" i="3" s="1"/>
  <c r="H77" i="3" s="1"/>
  <c r="G76" i="3"/>
  <c r="H76" i="3" s="1"/>
  <c r="H75" i="3" s="1"/>
  <c r="D72" i="3"/>
  <c r="G74" i="3"/>
  <c r="H74" i="3" s="1"/>
  <c r="G73" i="3"/>
  <c r="H73" i="3" s="1"/>
  <c r="D63" i="3"/>
  <c r="D62" i="3" s="1"/>
  <c r="G64" i="3"/>
  <c r="H64" i="3" s="1"/>
  <c r="H63" i="3" s="1"/>
  <c r="H62" i="3" s="1"/>
  <c r="G50" i="3"/>
  <c r="G49" i="3" s="1"/>
  <c r="G47" i="3"/>
  <c r="G45" i="3"/>
  <c r="H45" i="3" s="1"/>
  <c r="G44" i="3"/>
  <c r="G42" i="3"/>
  <c r="G33" i="3"/>
  <c r="H33" i="3" s="1"/>
  <c r="G34" i="3"/>
  <c r="G35" i="3"/>
  <c r="H35" i="3" s="1"/>
  <c r="G36" i="3"/>
  <c r="H36" i="3" s="1"/>
  <c r="G37" i="3"/>
  <c r="H37" i="3" s="1"/>
  <c r="G38" i="3"/>
  <c r="H38" i="3" s="1"/>
  <c r="G39" i="3"/>
  <c r="H39" i="3" s="1"/>
  <c r="G40" i="3"/>
  <c r="H40" i="3" s="1"/>
  <c r="G32" i="3"/>
  <c r="H32" i="3" s="1"/>
  <c r="H34" i="3"/>
  <c r="G26" i="3"/>
  <c r="G21" i="3"/>
  <c r="H21" i="3" s="1"/>
  <c r="G20" i="3"/>
  <c r="G7" i="3"/>
  <c r="G29" i="3"/>
  <c r="G133" i="3" l="1"/>
  <c r="F132" i="3"/>
  <c r="G110" i="3"/>
  <c r="G98" i="3" s="1"/>
  <c r="G125" i="3"/>
  <c r="D132" i="3"/>
  <c r="D140" i="3"/>
  <c r="G143" i="3"/>
  <c r="D153" i="3"/>
  <c r="D152" i="3" s="1"/>
  <c r="H87" i="3"/>
  <c r="H86" i="3" s="1"/>
  <c r="D98" i="3"/>
  <c r="D124" i="3"/>
  <c r="G127" i="3"/>
  <c r="H124" i="3"/>
  <c r="H42" i="3"/>
  <c r="H41" i="3" s="1"/>
  <c r="G41" i="3"/>
  <c r="H29" i="3"/>
  <c r="H28" i="3" s="1"/>
  <c r="G28" i="3"/>
  <c r="H20" i="3"/>
  <c r="H19" i="3" s="1"/>
  <c r="G19" i="3"/>
  <c r="H26" i="3"/>
  <c r="H25" i="3" s="1"/>
  <c r="G25" i="3"/>
  <c r="H44" i="3"/>
  <c r="H43" i="3" s="1"/>
  <c r="G43" i="3"/>
  <c r="D71" i="3"/>
  <c r="H98" i="3"/>
  <c r="H151" i="3"/>
  <c r="H150" i="3" s="1"/>
  <c r="G150" i="3"/>
  <c r="H162" i="3"/>
  <c r="H161" i="3" s="1"/>
  <c r="H7" i="3"/>
  <c r="H6" i="3" s="1"/>
  <c r="G6" i="3"/>
  <c r="H50" i="3"/>
  <c r="G48" i="3"/>
  <c r="H142" i="3"/>
  <c r="H141" i="3" s="1"/>
  <c r="G141" i="3"/>
  <c r="H148" i="3"/>
  <c r="H147" i="3" s="1"/>
  <c r="G147" i="3"/>
  <c r="H159" i="3"/>
  <c r="H158" i="3" s="1"/>
  <c r="G158" i="3"/>
  <c r="G153" i="3" s="1"/>
  <c r="G152" i="3" s="1"/>
  <c r="H47" i="3"/>
  <c r="H46" i="3" s="1"/>
  <c r="G46" i="3"/>
  <c r="G137" i="3"/>
  <c r="H72" i="3"/>
  <c r="H89" i="3"/>
  <c r="H88" i="3" s="1"/>
  <c r="H92" i="3"/>
  <c r="H90" i="3" s="1"/>
  <c r="G94" i="3"/>
  <c r="G93" i="3" s="1"/>
  <c r="G124" i="3"/>
  <c r="F140" i="3"/>
  <c r="H139" i="3"/>
  <c r="H137" i="3" s="1"/>
  <c r="H132" i="3" s="1"/>
  <c r="H81" i="3"/>
  <c r="G81" i="3"/>
  <c r="E292" i="3"/>
  <c r="F292" i="3"/>
  <c r="F81" i="3"/>
  <c r="E81" i="3"/>
  <c r="H71" i="3" l="1"/>
  <c r="G27" i="3"/>
  <c r="G5" i="3"/>
  <c r="H49" i="3"/>
  <c r="H48" i="3" s="1"/>
  <c r="G132" i="3"/>
  <c r="H153" i="3"/>
  <c r="H152" i="3" s="1"/>
  <c r="H27" i="3"/>
  <c r="H5" i="3"/>
  <c r="G292" i="3"/>
  <c r="H140" i="3"/>
  <c r="G140" i="3"/>
  <c r="D4" i="3"/>
  <c r="D282" i="3" s="1"/>
  <c r="F294" i="3"/>
  <c r="G294" i="3" l="1"/>
  <c r="H4" i="3"/>
  <c r="H282" i="3" s="1"/>
  <c r="G289" i="3" l="1"/>
  <c r="G291" i="3"/>
  <c r="E297" i="3"/>
  <c r="E94" i="3" l="1"/>
  <c r="E93" i="3" s="1"/>
  <c r="F297" i="3" l="1"/>
  <c r="G297" i="3" s="1"/>
  <c r="A299" i="3" l="1"/>
  <c r="E238" i="3" l="1"/>
  <c r="E286" i="3"/>
  <c r="E298" i="3"/>
  <c r="F295" i="3"/>
  <c r="E295" i="3"/>
  <c r="E293" i="3"/>
  <c r="G290" i="3"/>
  <c r="F298" i="3"/>
  <c r="F293" i="3"/>
  <c r="F286" i="3"/>
  <c r="G293" i="3" l="1"/>
  <c r="G286" i="3"/>
  <c r="G295" i="3"/>
  <c r="G298" i="3"/>
  <c r="E46" i="3"/>
  <c r="E43" i="3"/>
  <c r="E296" i="3" l="1"/>
  <c r="G296" i="3" s="1"/>
  <c r="G287" i="3" l="1"/>
  <c r="F299" i="3"/>
  <c r="E299" i="3"/>
  <c r="G288" i="3" l="1"/>
  <c r="G299" i="3" s="1"/>
  <c r="E280" i="3"/>
  <c r="G258" i="3"/>
  <c r="G257" i="3" s="1"/>
  <c r="E277" i="3"/>
  <c r="G237" i="3"/>
  <c r="G236" i="3" s="1"/>
  <c r="E251" i="3"/>
  <c r="E226" i="3"/>
  <c r="E223" i="3"/>
  <c r="E221" i="3"/>
  <c r="E219" i="3"/>
  <c r="E204" i="3"/>
  <c r="E145" i="3"/>
  <c r="E137" i="3"/>
  <c r="E133" i="3"/>
  <c r="E127" i="3"/>
  <c r="F118" i="3"/>
  <c r="E118" i="3"/>
  <c r="E110" i="3"/>
  <c r="F99" i="3"/>
  <c r="E99" i="3"/>
  <c r="F94" i="3"/>
  <c r="F93" i="3" s="1"/>
  <c r="F72" i="3"/>
  <c r="E72" i="3"/>
  <c r="E132" i="3" l="1"/>
  <c r="E225" i="3"/>
  <c r="E218" i="3"/>
  <c r="E217" i="3" l="1"/>
  <c r="F258" i="3" l="1"/>
  <c r="F257" i="3" s="1"/>
  <c r="E275" i="3"/>
  <c r="F237" i="3"/>
  <c r="F236" i="3" s="1"/>
  <c r="E255" i="3"/>
  <c r="E244" i="3"/>
  <c r="E242" i="3"/>
  <c r="E258" i="3" l="1"/>
  <c r="E257" i="3" s="1"/>
  <c r="E237" i="3"/>
  <c r="E236" i="3" s="1"/>
  <c r="E215" i="3"/>
  <c r="E214" i="3" s="1"/>
  <c r="E143" i="3" l="1"/>
  <c r="F122" i="3"/>
  <c r="E122" i="3"/>
  <c r="E125" i="3"/>
  <c r="E124" i="3" s="1"/>
  <c r="F124" i="3"/>
  <c r="F116" i="3"/>
  <c r="E116" i="3"/>
  <c r="F79" i="3" l="1"/>
  <c r="G79" i="3" l="1"/>
  <c r="E77" i="3"/>
  <c r="F63" i="3" l="1"/>
  <c r="E41" i="3"/>
  <c r="E27" i="3" s="1"/>
  <c r="E48" i="3"/>
  <c r="E63" i="3"/>
  <c r="G75" i="3"/>
  <c r="E195" i="3"/>
  <c r="E194" i="3" s="1"/>
  <c r="E152" i="3" s="1"/>
  <c r="E79" i="3"/>
  <c r="E75" i="3"/>
  <c r="F75" i="3"/>
  <c r="F77" i="3"/>
  <c r="F108" i="3"/>
  <c r="F114" i="3"/>
  <c r="E25" i="3"/>
  <c r="E5" i="3" s="1"/>
  <c r="E199" i="3"/>
  <c r="E198" i="3" s="1"/>
  <c r="E197" i="3" s="1"/>
  <c r="E108" i="3"/>
  <c r="E114" i="3"/>
  <c r="F98" i="3" l="1"/>
  <c r="F71" i="3"/>
  <c r="E98" i="3"/>
  <c r="E71" i="3"/>
  <c r="G77" i="3"/>
  <c r="G72" i="3"/>
  <c r="G63" i="3"/>
  <c r="G62" i="3" s="1"/>
  <c r="F62" i="3"/>
  <c r="E140" i="3"/>
  <c r="E62" i="3"/>
  <c r="F4" i="3" l="1"/>
  <c r="F282" i="3" s="1"/>
  <c r="G71" i="3"/>
  <c r="G4" i="3" s="1"/>
  <c r="E4" i="3"/>
  <c r="E282" i="3" l="1"/>
  <c r="G282" i="3"/>
</calcChain>
</file>

<file path=xl/sharedStrings.xml><?xml version="1.0" encoding="utf-8"?>
<sst xmlns="http://schemas.openxmlformats.org/spreadsheetml/2006/main" count="696" uniqueCount="488">
  <si>
    <t>LE</t>
  </si>
  <si>
    <t>C</t>
  </si>
  <si>
    <t>P</t>
  </si>
  <si>
    <t>INVERSIÓN DIRECTA RECURSOS PROPIOS Y OTRAS FUENTES</t>
  </si>
  <si>
    <t>SGP (LEY 715)</t>
  </si>
  <si>
    <t>DEPENDENCIA PRINCIPAL</t>
  </si>
  <si>
    <t>Secretaría de Educación</t>
  </si>
  <si>
    <t>COMPONENTE 2: SALUD</t>
  </si>
  <si>
    <t>Secretaría de Salud</t>
  </si>
  <si>
    <t>Secretaría de Infraestructura</t>
  </si>
  <si>
    <t>Secretaría de Hacienda</t>
  </si>
  <si>
    <t>Secretaría de Gobierno</t>
  </si>
  <si>
    <t>OAGRD</t>
  </si>
  <si>
    <t>Secretaria de Tránsito y Transporte</t>
  </si>
  <si>
    <t>Secretaría de General</t>
  </si>
  <si>
    <t>TOTAL PROYECTOS INTERNOS MUNICIPALES</t>
  </si>
  <si>
    <t>SP</t>
  </si>
  <si>
    <t>LINEA ESTRATEGICA - COMPONENTE - PROGRAMA - SUBPROGRAMA - META PRODUCTO</t>
  </si>
  <si>
    <r>
      <rPr>
        <b/>
        <u/>
        <sz val="10"/>
        <rFont val="Arial"/>
        <family val="2"/>
      </rPr>
      <t>Línea estratégica 1</t>
    </r>
    <r>
      <rPr>
        <b/>
        <sz val="10"/>
        <rFont val="Arial"/>
        <family val="2"/>
      </rPr>
      <t>: Desarrollo humano para la equidad, productividad y competitividad</t>
    </r>
  </si>
  <si>
    <r>
      <rPr>
        <b/>
        <u/>
        <sz val="10"/>
        <rFont val="Arial"/>
        <family val="2"/>
      </rPr>
      <t>Comonente 1</t>
    </r>
    <r>
      <rPr>
        <b/>
        <sz val="10"/>
        <rFont val="Arial"/>
        <family val="2"/>
      </rPr>
      <t>: Educación</t>
    </r>
  </si>
  <si>
    <t xml:space="preserve">Programa 1: Calidad educativa para el desarrollo integral </t>
  </si>
  <si>
    <t xml:space="preserve">Implementación, seguimiento y acompañamiento pedagógico a la  jornada única </t>
  </si>
  <si>
    <t>Promoción de la regulación  y articulación de la prestación del servicio educativo formal y no formal</t>
  </si>
  <si>
    <t>Fortalecimiento de competencias ciudadanas a través de los proyectos transversales y cátedras</t>
  </si>
  <si>
    <t>Fortalecido el Servicio Educativo Rural de Popayán.</t>
  </si>
  <si>
    <t>Plan de Lectura y Escritura Fortalecido</t>
  </si>
  <si>
    <t>Fortalecimiento de Iniciativas de Investigacibn y Experiencias significativas en las IE del Municpio</t>
  </si>
  <si>
    <t>Programa 2: Cobertura para el Bienestar, Acceso y Permanencia</t>
  </si>
  <si>
    <t>Mantenimiento y Adecuacion de la Infraestructura educativa</t>
  </si>
  <si>
    <t>Fortalecimiento a la Permanencia Escolar.</t>
  </si>
  <si>
    <t>Acceso al Sistema Educative Incluyente Fortalecido</t>
  </si>
  <si>
    <t>Gestion para la Prevencion del Riesgo en las I.E.</t>
  </si>
  <si>
    <t>Programa 3: Eficiencia Administrativa para el Mejoramiento de la Educacion</t>
  </si>
  <si>
    <t>Gestion Administrativa y Financiera de la Secretaria de Educacion fortalecida</t>
  </si>
  <si>
    <t>Programa 1: Todos Participamos Cutdando Nuestra Salud</t>
  </si>
  <si>
    <t>iSoy Salud y bienestar! iVivo bien y Saludable con los entornos!</t>
  </si>
  <si>
    <t>Te Tengo Controlada</t>
  </si>
  <si>
    <t>Su Bienestar Social y Emocional es Nuestra Prioridad</t>
  </si>
  <si>
    <t>Barriguitas Llenas, Corazones Contentos"</t>
  </si>
  <si>
    <t>Mi Sexualidad, mi Responsabilidad</t>
  </si>
  <si>
    <t>Transmite Solo lo Bueno</t>
  </si>
  <si>
    <t>Siempre Listos</t>
  </si>
  <si>
    <t>Por mi Trabajo Saludable</t>
  </si>
  <si>
    <t>Por tu Salud y Seguridad</t>
  </si>
  <si>
    <t>Programa 2: La Atencion Integral en Salud un Derecho</t>
  </si>
  <si>
    <t>Primero mi Salud</t>
  </si>
  <si>
    <t>Programa 3: Uniendo Acciones por el Bienestar de la Gente</t>
  </si>
  <si>
    <t>Politica Publica de Salud Mental</t>
  </si>
  <si>
    <t>Programa 4: Proteccion y Bienestar Animal</t>
  </si>
  <si>
    <t>Gobernanza para la proteccibn animal</t>
  </si>
  <si>
    <t>COMPONENTE 3: Popayan Activa, Deportiva y Recreativa</t>
  </si>
  <si>
    <t>Programa 1: Popayan Deportiva</t>
  </si>
  <si>
    <t>FormandoTalentos</t>
  </si>
  <si>
    <t>Vive Popayan Deportiva</t>
  </si>
  <si>
    <t>Cultura Deportiva, Paz y Convivencia</t>
  </si>
  <si>
    <t>Deporte sin Limites</t>
  </si>
  <si>
    <t>Administracibn, Uso y Fortalecimiento de Escenarios Deportivos y recreativos</t>
  </si>
  <si>
    <t>Programa 2: Popayan Activa y Saludable</t>
  </si>
  <si>
    <t>Popayan se Mueve</t>
  </si>
  <si>
    <t>Programa 3: Recreate Popayan</t>
  </si>
  <si>
    <t>Recreate Popayan</t>
  </si>
  <si>
    <t>COMPONENTE 4: Popayan Cultural y Artfstica</t>
  </si>
  <si>
    <t>Programa 1: Popayan Lee</t>
  </si>
  <si>
    <t>Popayan Lee</t>
  </si>
  <si>
    <t>Programa 2: Popayan Cultural y Artistica</t>
  </si>
  <si>
    <t>Estrategia de Fortalecimiento de la Cultura y las Artes</t>
  </si>
  <si>
    <t>Programa 3: Vive Popayan</t>
  </si>
  <si>
    <t>Estrategia de Fortalecimiento y Visibilización de Popayán Vive Popayán</t>
  </si>
  <si>
    <t>Programa 4: Popayan Mas Futuro</t>
  </si>
  <si>
    <t>Adecuacion y Mantenimiento de Escenarios Culturales y Artísticos</t>
  </si>
  <si>
    <t>COMPONENTE 5: Inclusión Social</t>
  </si>
  <si>
    <t>Estrategia de Atencion Integral para la Infancia y la Adolescencia del Municipio de Popayan</t>
  </si>
  <si>
    <t>Popayán Joven</t>
  </si>
  <si>
    <t>Programa 3: Familias Popayán</t>
  </si>
  <si>
    <t>Programa 4: Orientaciones Sexuales e Identidades de Genero Diversas LGBTI y otros</t>
  </si>
  <si>
    <t>Popayan Diverso</t>
  </si>
  <si>
    <t>Programa 5: Asuntos Etnicos y Campesinos de Popayan</t>
  </si>
  <si>
    <t>Estrategia para la Atencion Integral de los Asuntos Etnicos y Campesinos en Popayán</t>
  </si>
  <si>
    <t>Programa 6: Popayán solidaria</t>
  </si>
  <si>
    <t>Popayan Solidaria</t>
  </si>
  <si>
    <t>Programa 7: Discapacidad</t>
  </si>
  <si>
    <t>Estrategia de Atencion Integral para las Personas con discapacidad</t>
  </si>
  <si>
    <t>Programa 8: Atencion Integral al Adulto Mayor</t>
  </si>
  <si>
    <t>Envejecimiento Saludable</t>
  </si>
  <si>
    <t>COMPONENTE 6: Agua potable y Saneamiento Basico</t>
  </si>
  <si>
    <t>Programa 1: Agua Potable y Saneamiento Basico</t>
  </si>
  <si>
    <t>Fortalecimiento de la Competitividad en la Empresa Acueducto y Alcantarillado de Popayán</t>
  </si>
  <si>
    <t>COMPONENTE 7: Vivienda y Habitat</t>
  </si>
  <si>
    <t>Programa 1: Vivienda Nueva Urbana y Rural</t>
  </si>
  <si>
    <t>Gestion de Proyectos VIS.</t>
  </si>
  <si>
    <t>Promocion de Proyectos de Vivienda Nueva de Iniciativa Privada en suelos de incorporación o expansión o planes parciales</t>
  </si>
  <si>
    <t>Reactivacibn del Fondo De Vivienda Municipal</t>
  </si>
  <si>
    <t>Santa Isabel</t>
  </si>
  <si>
    <t>Vivienda Nueva</t>
  </si>
  <si>
    <t>Convocatoria VIS Rural 2017</t>
  </si>
  <si>
    <t>Apoyo a Asociaciones de Vivienda</t>
  </si>
  <si>
    <t>Construccibn en Sitio Propio de Soluciones de Vivienda</t>
  </si>
  <si>
    <t>Programa 2: Reubicacion</t>
  </si>
  <si>
    <t>Reubicacion de Viviendas por Alto Riesgo de Amenaza</t>
  </si>
  <si>
    <t>Programa 3: Mejoramiento de Vivienda Urbana y Rural</t>
  </si>
  <si>
    <t>Mejoramiento de Vivienda Urbana y Rural en Popayan en el Marco del Programa Nacional: Casa Digna, Vida Digna y Otros</t>
  </si>
  <si>
    <t>Consfruccion de Unidades Sanitarias con Sistema de Tratamiento para Vivienda Rural Dispersa</t>
  </si>
  <si>
    <t>Construccibn de 400 Unidades Sanitaras con Sistema de Tratamiento para Vivienda Rural Dispersa, Cercanas a Fuentes Hldricas</t>
  </si>
  <si>
    <t>Programa 4: Reasentamientos</t>
  </si>
  <si>
    <t>Legalizacion de Asentamientos que Cumplan las Condiciones Urbanfsticas y Tecnicas</t>
  </si>
  <si>
    <t>Programa 5: Seguimiento a Proyectos de Vivienda Urbana y Rural Subsidiada</t>
  </si>
  <si>
    <t>Programa 6: Titulacion, Legalizacion y Formalizacion de Tierras Urbana y Rural</t>
  </si>
  <si>
    <t>Titulacibn en Predios Fiscales</t>
  </si>
  <si>
    <t>Formalizacion de la Propiedad Rural Con Enfasis En Mujer</t>
  </si>
  <si>
    <t>Programa 7: Recuperacion y Control de Legalidad</t>
  </si>
  <si>
    <t>COMPONENTE 8: Mujer</t>
  </si>
  <si>
    <t>Programa 1: Prevencion y Atencion de Violencias Basadas en Genero y Territorios Seguros para Mujeres de Todas las Edades</t>
  </si>
  <si>
    <t>Popayan Territorio Seguro para las Mujeres de Todas las Edades</t>
  </si>
  <si>
    <t>Programa 2: Transversalizacion del Enfoque de Genero, Empoderamiento y Autonomia Economica de las Mujeres</t>
  </si>
  <si>
    <t>Promocibn de los Derechos de las Mujeres, Las Jovenes y las niñas</t>
  </si>
  <si>
    <t>COMPONENTE 9: Derechos Humanos y Construccion de paz</t>
  </si>
  <si>
    <t xml:space="preserve">Programa 1: Promocion de los Derechos Humanos y construccion de Paz Territorial </t>
  </si>
  <si>
    <t>Popayan Capital de Paz</t>
  </si>
  <si>
    <t>Programa 1: Atencion Integral a la Poblacion Victima del Conflicto Armado</t>
  </si>
  <si>
    <t>Estrategia Institucional para Atencibn a Poblacibn Victima de Conflicto Armado</t>
  </si>
  <si>
    <t>Programa 1: Seguridad y Convivencia Ciudadana</t>
  </si>
  <si>
    <t>Programa 3: Justicia</t>
  </si>
  <si>
    <t>Popayán por el Espacio Publico</t>
  </si>
  <si>
    <t>Justicia para Popayán</t>
  </si>
  <si>
    <t>Programa 4: Democracia y Participacion Comunitaria</t>
  </si>
  <si>
    <t>Fortalecimiento a la Democracia, la Participacion Comunitaria y la Accion Comunal</t>
  </si>
  <si>
    <t>Fortalecimiento al Ejercicio de la Libertad Religiosa y de Culto</t>
  </si>
  <si>
    <t>Programa 5: Eficiencia administrativa para el mejoramiento de los servicios prestados por la Secretanía de Gobierno con modernizacion en su atencion a los diferentes Grupos Poblacionales</t>
  </si>
  <si>
    <t>LÍNEA ESTRATÉGICA DOS: Infraestructura y Conectividad para la Equidad, Productividad y Competitividad</t>
  </si>
  <si>
    <t>Actualizacion del Censo Predial</t>
  </si>
  <si>
    <t>Reestructuracion de Valorizacidn</t>
  </si>
  <si>
    <t>Programa 2: Gestion Predial</t>
  </si>
  <si>
    <t>Adquisicibn Predial de Obras ya Contratadas</t>
  </si>
  <si>
    <t>Caracterizacibn Financiera y Social de Nuevos Predios</t>
  </si>
  <si>
    <t>Programa 3: Construccion y Mantenimiento de vias Urbanas</t>
  </si>
  <si>
    <t>Programa 4: Construccion y/o Mantenimiento de Vias Rurales</t>
  </si>
  <si>
    <t>Construccibn de Placa Huella</t>
  </si>
  <si>
    <t>Mantenimiento Rutinario Vial con Apoyo de Comunidades</t>
  </si>
  <si>
    <t>Mantenimiento de Vias Terciarias con Maquinaria de Propiedad del Municipio</t>
  </si>
  <si>
    <t>Programa 5: Aseo Domiciliario</t>
  </si>
  <si>
    <t>Programa 6: Matadero</t>
  </si>
  <si>
    <t>Infraestructura para el Cumplimiento de Normatividad en el Matadero Municipal de Popayán</t>
  </si>
  <si>
    <t>Programa 7: Espacios Saludables y Ludicos</t>
  </si>
  <si>
    <t>Construccion de! Ecoparque El Ojito</t>
  </si>
  <si>
    <t>Programa 8: Infraestructura para Servicios Publicos (AA, Alumbrado Publico, Energia)</t>
  </si>
  <si>
    <t>Ampliacion de Cobertura de Redes de Energia electrica</t>
  </si>
  <si>
    <t>Expansion, Mantenimiento y Reposicion de Luminarias</t>
  </si>
  <si>
    <t>Acueductos Rurales</t>
  </si>
  <si>
    <t>Programa 9: Bienes Publicos e Inmuebles</t>
  </si>
  <si>
    <t>Gestion Adecuada de Propiedades e Inmuebles del Municipio de Popayán</t>
  </si>
  <si>
    <t>Programa 10: Infraestructura Estrategica</t>
  </si>
  <si>
    <t>Parques Lineales Bio-saludables y/o Jardines Botanicos</t>
  </si>
  <si>
    <t>Mejoramiento Integral de Barrios</t>
  </si>
  <si>
    <t>Programa 1: Mejoramiento de la Seguridad Vial y la Movilidad en Popayan</t>
  </si>
  <si>
    <t>Estrategia Integral de Cultura Ciudadana, Seguridad Vial y Ambiental</t>
  </si>
  <si>
    <t>Plan Maestro de Movilidad</t>
  </si>
  <si>
    <t>Estrategia de Modernizacion para La Movilidad yel Transporte</t>
  </si>
  <si>
    <t>COMPONENTE 13:  Movilidad</t>
  </si>
  <si>
    <t>Programa 1: Transporte Urbano</t>
  </si>
  <si>
    <t>Plan Estratbgicode Movilidad Futura 2020-2023</t>
  </si>
  <si>
    <t>COMPONENTE 14: Desarrollo rural y Agropecuario</t>
  </si>
  <si>
    <t>Programa 1: Fomento y Fortalecimiento Integral a Productores Agropecuarios Sostenibles de Popayán</t>
  </si>
  <si>
    <t>Popayan con mas Productividad Rural</t>
  </si>
  <si>
    <t>COMPONENTE  15: Seguridad y Soberania Alimentaria</t>
  </si>
  <si>
    <t>Programa 1: Popayan Consume lo Propio</t>
  </si>
  <si>
    <t>Fortalecimiento de la Seguridad Alimentaria y Promocion del Consume Local. Popayan Consume lo Propio</t>
  </si>
  <si>
    <t>COMPONENTE 16: Empleo</t>
  </si>
  <si>
    <t>Mejoramiento de Oportunidades para la Poblacion Desempleada del Municipio de Popayan</t>
  </si>
  <si>
    <t>COMPONENTE 17: Emprendimiento</t>
  </si>
  <si>
    <t>Fomento y Orientacibn Estrategica de la Cultura de Emprendimiento en Popayan</t>
  </si>
  <si>
    <t>COMPONENTE 18: TIC: Ciencia, Tecnologia e Innovacion</t>
  </si>
  <si>
    <t>Programa 1: Popayan Emprende</t>
  </si>
  <si>
    <t>Programa 1: Popayan Innovadora</t>
  </si>
  <si>
    <t>Creacion e Implementacion de Una Estrategia de Ciencia Tecnologia e Innovacion para Las Instituciones Educativas Publicas y Privadas del Municipio</t>
  </si>
  <si>
    <t>COMPONENTE 19: Turismo</t>
  </si>
  <si>
    <t>Programa 1: Popayan Potencia Turistica</t>
  </si>
  <si>
    <t>Fortalecimiento Integral del Sector Tunstico de Popayan</t>
  </si>
  <si>
    <t>LINEA ESTRATÉGICA CUATRO: AMBIENTE Y DESARROLLO SOSTENIBLE</t>
  </si>
  <si>
    <t>Programa 1: Conocimiento y Comunicacion del Riesgo</t>
  </si>
  <si>
    <t>Conocimiento</t>
  </si>
  <si>
    <t>Programa 2: Reduccion y Mitigacion del Riesgo</t>
  </si>
  <si>
    <t>Programa 3: Manejo Eficaz de Desastres</t>
  </si>
  <si>
    <t>Respuesta</t>
  </si>
  <si>
    <t>COMPONENTE 21:  Ambiente y Cambio Climatico</t>
  </si>
  <si>
    <t>Programa 1: Gestion Ambiental Integral</t>
  </si>
  <si>
    <t>Plan de Manejo Ambiental- PMA</t>
  </si>
  <si>
    <t>Manejo de Residues Solidos (PGIRS)</t>
  </si>
  <si>
    <t>Adquisicion y Mantenimiento de Areas de Interes Ambiental</t>
  </si>
  <si>
    <t>Sostenibilidad Ambiental AAP SA</t>
  </si>
  <si>
    <t>Formulacidn e Implementacion de una Estrategia de Adaptación al Cambio Climático</t>
  </si>
  <si>
    <t>LINEA ESTRATÉGICA CINCO: PLANIFICACIÓN Y ORDENAMIENTO TERRITORIAL</t>
  </si>
  <si>
    <t>COMPONENTE 22:  Planificacion Territorial</t>
  </si>
  <si>
    <t>Fortalecimiento Integral del SISBEN</t>
  </si>
  <si>
    <t>Implementacion del Sistema de Informacion Geografico</t>
  </si>
  <si>
    <t>Programa 3: Plan de Ordenamiento Territorial</t>
  </si>
  <si>
    <t>Programa 4: Gestion Urbanistica Territorial</t>
  </si>
  <si>
    <t>Fortalecimiento de los Procesos de Control Urbanistico</t>
  </si>
  <si>
    <t>Regularizacibn de Asentamientos Humanos</t>
  </si>
  <si>
    <t>Desarrollo de Instrumentos de Gestion del Suelo</t>
  </si>
  <si>
    <t>Ente Gestor para el Desarrollo y Renovacion Territorial</t>
  </si>
  <si>
    <t>Dinamizacion del Patrimonio Historico y Cultural del Municipio</t>
  </si>
  <si>
    <t>Popayán Municipio Región</t>
  </si>
  <si>
    <t>LINEA ESTRATÉGICA SEIS: GESTIÓN Y DESARROLLO INSTITUCIONAL, TRANSPARENCIA Y MODERNIDAD</t>
  </si>
  <si>
    <t>COMPONENTE 23:  Alcaldia de Popayán Moderna, eficiente y eficaz</t>
  </si>
  <si>
    <t>Programa 1: Gestion Moderna y Eficiente</t>
  </si>
  <si>
    <t xml:space="preserve">Implementar un Sistema Integrado de Gestibn para la Operación de  entidad </t>
  </si>
  <si>
    <t>Gestión Juridica del Municipio</t>
  </si>
  <si>
    <t>Gestion Financiera del Municipio Fortalecida</t>
  </si>
  <si>
    <t>Fortalecimiento Integral en Procesos de Evaluación
Institucional y Reorganización Administrativa</t>
  </si>
  <si>
    <t>Cobertura Internet Veredal Popayan</t>
  </si>
  <si>
    <t>Popayan Territorio Inteligente</t>
  </si>
  <si>
    <t>Ampliacion de Cobertura EMTEL 10.000</t>
  </si>
  <si>
    <t>Programa 3: Popayán con Enfoque Digital</t>
  </si>
  <si>
    <t>Programa 2: Comunicate Popayán</t>
  </si>
  <si>
    <t>Plan Estratégico de Comunicación e Información</t>
  </si>
  <si>
    <t>Mejorar la Institucionalidad TIC, Infraestructura TIC y deSeguridad Tecnológica de la Entidad</t>
  </si>
  <si>
    <t>Plan Estrategico de Fortalecimiento de la Infraestructura Informatica y de Telecomunicaciones del Territorio</t>
  </si>
  <si>
    <t>Programa 4: Popayán Ciudad de Gestión para el Desarrollo</t>
  </si>
  <si>
    <t xml:space="preserve">Reduccion </t>
  </si>
  <si>
    <t>COMPONENTE 11: Desarrollo de Infraestructura Vial y de Servicios</t>
  </si>
  <si>
    <t>Programa 1: Valorizacion</t>
  </si>
  <si>
    <t>Diseño, Gestión de Recursos e Interventoría para la Construcción de Nuevas Vías Priorizadas (puentes, intersecciones y/o vias priorizadas)</t>
  </si>
  <si>
    <t>Ajuste de la Estructura Organizacional de las Unidades Administrativas del Municipio</t>
  </si>
  <si>
    <t>Gestión Eficiente de Preservación y Mantenimiento de Los Bienes Muebles e Inmuebles</t>
  </si>
  <si>
    <t>Funcionamiento Eficiente del Sistema de Gestion Documental de la Entidad Territorial</t>
  </si>
  <si>
    <t>Implementar El Sistema de Gestion de Seguridad y Salud en el Trabajo</t>
  </si>
  <si>
    <t>Plan de Mantenimiento y Enlucimiento de Plazas de Mercado Municipales</t>
  </si>
  <si>
    <t>Fortalecimiento del área de Proyectos para Gestión de Recursos Externos del Municipio</t>
  </si>
  <si>
    <t>COMPONENTE 20: GESTIÓN DEL RIESGO</t>
  </si>
  <si>
    <t>LINEA ESTRATÉGICA TRES: Desarrollo Económico Integral para la Equidad, Productividad y Competitividad</t>
  </si>
  <si>
    <t>COMPONENTE 10: Gobierno, Seguridad y Convivencia ciudadana</t>
  </si>
  <si>
    <t xml:space="preserve">Popayan Territorio Seguro </t>
  </si>
  <si>
    <t>Plan educativo Municipal acorde al Proecto de Ciudades Sostenibles, Formulado e Implementado</t>
  </si>
  <si>
    <t>Educación inicial en el marco de la atención integral Fortalecida</t>
  </si>
  <si>
    <t>Fortalecimiento de la innovación educativa con el proceos de innovación educativa enfocada a la ciencia, tecnología, la ingeniería y las matemáticas (STEIM)</t>
  </si>
  <si>
    <t>Implemantación de los planes territoriales de formación docente</t>
  </si>
  <si>
    <t>Cátedra del emprendimiento y la enseñanza de una seguna lengia en las I.E. promovidas para la competitividad</t>
  </si>
  <si>
    <t>Porque yo Cuento</t>
  </si>
  <si>
    <t>Pollticas Publica de Seguridad Autonomía, Soberanía Alimentaria y Nutricional</t>
  </si>
  <si>
    <t>Formulacion de la Politica Publica del Deporte, la Recreacion y la actividad física</t>
  </si>
  <si>
    <t>Talento Payanés</t>
  </si>
  <si>
    <t>Programa 1: Atencion Integral a la Primera Infancia, Infancia y Adolescencia</t>
  </si>
  <si>
    <t>Estrategia de Atencion Integral para la Primera Infancia del Municipio de Popayán</t>
  </si>
  <si>
    <t>Programa 2. Popayán más Joven</t>
  </si>
  <si>
    <t>Estrategia de Atencion Integral a las Familias Vulnerabies y en riesgo social de Popayán: Popayán incluyente</t>
  </si>
  <si>
    <t>Fortalecimiento de la Calidad en la Prestación del Servicio de agua potable en Popayán</t>
  </si>
  <si>
    <t>ETAPA I de la Construccibn Planta de Tratamiento de Aguas residuales PTAR</t>
  </si>
  <si>
    <t>Seguimiento de Subsidios de Vivienda</t>
  </si>
  <si>
    <t>Apoyo a la Poblacion Víctima y Con Enfoque Diferencial</t>
  </si>
  <si>
    <t>Recuperaci6n de espacios públicos y zonas no urbanizables.</t>
  </si>
  <si>
    <t>Estrategia de Atencibn Integral a Mujeres y Niñas</t>
  </si>
  <si>
    <t>Gestion Integral con Perspectiva de Género</t>
  </si>
  <si>
    <t>Autonomia y Empoderamiento Economico de las Mújeres</t>
  </si>
  <si>
    <t>Ruta para la Prevencibn, Protección y Atención de los DDHH</t>
  </si>
  <si>
    <t>Programa 2: Popayán por el Espacio Público</t>
  </si>
  <si>
    <t>Actualización del Plan de Obras</t>
  </si>
  <si>
    <t>Vigilancia a la Prestación del Servicio de Aseo</t>
  </si>
  <si>
    <t>Transferencia de Subsidios de Servicios Publicos</t>
  </si>
  <si>
    <t>COMPONENTE 12: Tránsito</t>
  </si>
  <si>
    <t>Creación y Puesta en Marcha del Observatorio de Empleabiljffod de Popayán</t>
  </si>
  <si>
    <t>Plan de Restauracion Ecologica Participativa en Ecosistemas Estrategicos de Areas Urbanas y Rurales del Municipio de Popayan</t>
  </si>
  <si>
    <t>Conservación y Gestión Integral de Fuentes Hídricas en Popayan AAPSA</t>
  </si>
  <si>
    <t>Programa 1: Sistemas de Informacion para la Planificacion Estrategica Territorial</t>
  </si>
  <si>
    <t>Actualización y Fortalecimiento del Proceso de Estratificacibn</t>
  </si>
  <si>
    <t>Implementacion, ejecucion y seguimiento del Plan de Desarrollo Municipal 2020-2023</t>
  </si>
  <si>
    <t>Gestion Integral del Plan de Ordenamiento Territorial (POT) (revision, ajuste implementacion y ejecucion)</t>
  </si>
  <si>
    <t>Programa 5: Recuperacion del Patrimonio Material e Inmaterial del Territorio (Historico, Ambiental y Cultural)</t>
  </si>
  <si>
    <t>Gestion Integral del PEMP (revision, ajuste, implementacion y ejecucion)</t>
  </si>
  <si>
    <t>Conformacibn del Ente Gestor del Patrimonio Histbrico y Cultural Del Municipio</t>
  </si>
  <si>
    <t>Programa 6: Fortalecimiento Estratégico para la Articulacion del Desarrollo Municipal
Territorio (Historico, Ambiental y Cultural)</t>
  </si>
  <si>
    <t>Implementar el Modelo Integrado de Planeación y Gestión- MIPG en Virtud de la Ley 1753 del 9 de junio de 2015</t>
  </si>
  <si>
    <t>Implementación de Acciones y procesos de Transparencia, Integridad, legalidad y Gobierno Abierto en la Administracibn Municipal</t>
  </si>
  <si>
    <t>Implementación de Modelos Flexibles Favorables a la Poblacion en condiciones de vulnerabilidad</t>
  </si>
  <si>
    <t>Fortalecidas las competencias y aprendizajes de las diferentes áreas del conocimiento</t>
  </si>
  <si>
    <t>IMPLEMENTACIÓN DEL PROGRAMA DE GOBIERNO 2021 ATENCIÓN INTEGRAL A LA PRIMERA INFANCIA, INFANCIA Y ADOLESCENCIA EN EL MUNICIPIO DE POPAYÁN</t>
  </si>
  <si>
    <t xml:space="preserve">IMPLEMENTACIÓN DEL PROGRAMA DE GOBIERNO 2021 POPAYÁN MAS JOVEN </t>
  </si>
  <si>
    <t>IMPLEMENTACIÓN DEL PROGRAMA DE GOBIERNO 2021 FAMILIAS POPAYÁN</t>
  </si>
  <si>
    <t>IMPLEMENTACIÓN DEL PROGRAMA DE GOBIERNO 2021 ORIENTACIONES SEXUALES E IDENTIDADES DE GÉNERO DIVERSAS</t>
  </si>
  <si>
    <t>IMPLEMENTACIÓN DEL PROGRAMA DE GOBIERNO  2021 POBLACION ETNICA EN EL MUNICIPIO DE POPAYÁN</t>
  </si>
  <si>
    <t>IMPLEMENTACIÓN DEL PROGRAMA DE GOBIERNO 2021 POPAYAN SOLIDARIA</t>
  </si>
  <si>
    <t>IMPLEMENTACIÓN DEL PROGRAMA DE GOBIERNO 2021 PARA LA PAZ, DERECHOS HUMANOS Y REINTEGRACIÓN DE LA POBLACIÓN VULNERABLE EN EL MUNICIPIO DE POPAYÁN</t>
  </si>
  <si>
    <t>IMPLEMENTACIÓN DEL PROGRAMA DE GOBIERNO 2021 PARA LA ASISTENCIA, ATENCIÓN Y REPARACIÓN INTEGRAL A LA POBLACIÓN VICTIMA DEL MUNICIPIO DE POPAYÁN</t>
  </si>
  <si>
    <t>IMPLEMENTACIÓN DEL PROGRAMA DE GOBIERNO 2021 SEGURIDAD Y CONVIVENCIA CIUDANANA EN EL MUNICIPIO DE POPAYAN</t>
  </si>
  <si>
    <t>IMPLEMENTACIÓN DEL PROGRAMA DE GOBIERNO 2021 GESTION INTEGRAL DEL ESPACIO PUBLICO EN EL MUNICIPIO DE POPAYÁN</t>
  </si>
  <si>
    <t>IMPLEMENTACIÓN DEL PROGRAMA DE GOBIERNO 2021, DEMOCRACIA, PARTICIPACION CIUDADANA Y DESARROLLO COMUNITARIO EN EL MUNICIPIO DE POPAYÁN</t>
  </si>
  <si>
    <t>IMPLEMENTACIÓN DEL PROGRAMA DE GOBIERNO 2021 MODERNIZACION ADMINISTRATIVA Y ORGANIZACIONAL PARA EL FORTALECIMIENTO INSTITUCIONAL DEL MUNICIPIO DE POPAYAN</t>
  </si>
  <si>
    <t>IMPLEMENTACION DEL PROGRAMA DE SALUD 2021 PARA LA SALUD AMBIENTAL EN EL MUNICIPIO DE POPAYAN</t>
  </si>
  <si>
    <t>IMPLEMENTACION DEL PROGRAMA DE SALUD 2021 PARA LA VIDA SALUDABLE Y CONDICIONES NO TRANSMISIBLES EN EL MUNICIPIO DE POPAYAN</t>
  </si>
  <si>
    <t>IMPLEMENTACION DEL PROGRAMA DE SALUD 2021 PARA LA CONVIVENCIA SOCIAL Y SALUD MENTAL EN EL MUNICIPIO DE POPAYAN</t>
  </si>
  <si>
    <t>IMPLEMENTACION DEL PROGRAMA DE SALUD 2021 PARA LA SEGURIDAD ALIMENTARIA Y NUTRICIONAL EN EL MUNICIPIO DE POPAYAN</t>
  </si>
  <si>
    <t>IMPLEMENTACION DEL PROGRAMA DE SALUD 2021 PARA LA SEXUALIDAD, DERECHOS SEXUALES Y REPRODUCTIVOS EN EL MUNICIPIO DE POPAYAN</t>
  </si>
  <si>
    <t>IMPLEMENTACION DEL PROGRAMA DE SALUD 2021 PARA LA VIDA SALUDABLE Y ENFERMEDADES TRANSMISIBLES EN EL MUNICIPIO DE POPAYAN</t>
  </si>
  <si>
    <t>IMPLEMENTACION DEL PROGRAMA DE SALUD 2021 PARA LA SALUD PUBLICA EN EMERGENCIAS Y DESASTRES EN EL MUNICIPIO DE POPAYAN</t>
  </si>
  <si>
    <t>IMPLEMENTACION DEL PROGRAMA DE SALUD 2021 PARA LA SALUD Y AMBITO LABORAL EN EL MUNICIPIO DE POPAYAN</t>
  </si>
  <si>
    <t>IMPLEMENTACION DEL PROGRAMA DE SALUD 2021 PARA LA GESTION DIFERENCIAL DE POBLACIONES VULNERABLES EN EL MUNICIPIO DE POPAYAN</t>
  </si>
  <si>
    <t>IMPLEMENTACION DEL PROGRAMA DE SALUD 2021 PARA LA GESTIÓN DEL ASEGURAMIENTO EN SALUD EN EL MUNICIPIO DE POPAYAN</t>
  </si>
  <si>
    <t>IMPLEMENTACION DEL PROGRAMA DE SALUD 2021 PARA EL FORTALECIMIENTO DE LA AUTORIDAD SANITARIA DEL MUNICIPIO DE POPAYAN</t>
  </si>
  <si>
    <t>IMPLEMENTACION DEL PROGRAMA DE SALUD 2021 POLÍTICA PÚBLICA DE PERSONAS EN SITUACIÓN DE DISCAPACIDAD EN EL MUNICIPIO DE POPAYAN</t>
  </si>
  <si>
    <t>IMPLEMENTACION DEL PROGRAMA DE SALUD 2021 POLÍTICA PÚBLICA DE PERSONAS ADULTAS MAYORES EN EL MUNICIPIO DE POPAYAN</t>
  </si>
  <si>
    <t>IMPLEMENTACION DEL PROGRAMA DE SALUD 2021 POLÍTICA PÚBLICA DE SEGURIDAD ALIMENTARIA Y NUTRICIONAL EN EL MUNICIPIO DE POPAYAN</t>
  </si>
  <si>
    <t>IMPLEMENTACION DEL PROGRAMA DE SALUD 2021 POLÍTICA PÚBLICA DE SALUD MENTAL EN EL MUNICIPIO DE POPAYAN</t>
  </si>
  <si>
    <t>IMPLEMENTACION DEL PROGRAMA DE SALUD 2021 PARA UNA POPAYAN ANIMALISTA EN EL MUNICIPIO DE POPAYAN</t>
  </si>
  <si>
    <t>IMPLEMENTACIÓN PROGRAMA DE GESTIÓN DEL RIESGO DE DESASTRES 2021 CONOCIMIENTO, COMUNICACIÓN Y MONITOREO DEL RIESGO EN EL MUNICIPIO DE POPAYÁN</t>
  </si>
  <si>
    <t>IMPLEMENTACIÓN PROGRAMA DE GESTIÓN DEL RIESGO DE DESASTRES 2021 REDUCCIÓN DEL RIESGO Y ADAPTACIÓN AL CAMBIO CLIMÁTICO PARA OPTIMIZAR EL DESARROLLO MUNICIPAL DE POPAYÁN</t>
  </si>
  <si>
    <t xml:space="preserve">IMPLEMENTACIÓN PROGRAMA DE GESTIÓN DEL RIESGO DE DESASTRES 2021 RESPUESTA A EMERGENCIAS Y PREPARACIÓN PARA EL MANEJO DE DESASTRES EN EL MUNICIPIO DE POPAYÁN </t>
  </si>
  <si>
    <t>IMPLEMENTACION DEL PROGRAMA DE SALUD 2020 POLÍTICA PÚBLICA DE PERSONAS ADULTAS MAYORES EN EL MUNICIPIO DE POPAYAN</t>
  </si>
  <si>
    <t>IMPLEMENTACION DEL PROGRAMA DE GOBIERNO 2020 PARA LA ASISTENCIA, ATENCION Y REPARACION INTEGRAL A LA POBLACION VULNERABLE, VICTIMA DEL MUNICIPIO DE POPAYAN</t>
  </si>
  <si>
    <t>Componente 1: Educación</t>
  </si>
  <si>
    <t>Línea estratégica 1: Desarrollo humano para la equidad, productividad y competitividad</t>
  </si>
  <si>
    <t>MANTENIMIENTO Y ADECUACIÓN DE INFRAESTRUCTURA EDUCATIVA EN LAS I.E. OFICIALES DEL MUNICIPIO DE POPAYÁN</t>
  </si>
  <si>
    <t>Programa 1: Fomento de la Estrategia Activa de Empleo en el Municipio de Popayán</t>
  </si>
  <si>
    <t>Programa 2: Conservacion y Gestion Integral de la Biodiversidad y sus Servicios Ecosistemicos</t>
  </si>
  <si>
    <t>Programa 3: Adaptacion y Mitigacion al cambio Climatico</t>
  </si>
  <si>
    <t>Programa 2: Planificacion Territorial Participativa</t>
  </si>
  <si>
    <t>NOMBRE DEL PROYECTO</t>
  </si>
  <si>
    <t>Secretaría de la Mujer</t>
  </si>
  <si>
    <t>DAFE</t>
  </si>
  <si>
    <t>IMPLEMENTACION DE LOS COMPONENTES DEL PLAN DE DESARROLLO "EMPLEO, EMPRENDIMIENTO Y TIC", 2021 EN EL MUNICIPIO POPAYÁN</t>
  </si>
  <si>
    <t>FORTALECIMIENTO DEL PROGRAMA DEL PLAN DE DESARROLLO "POPAYAN POTENCIA TURISTICA", 2021 EN EL MUNICIPIO POPAYÁN</t>
  </si>
  <si>
    <t>IMPLEMENTACION DEL COMPONENTE DEL PLAN DE DESARROLLO "AMBIENTE Y CAMBIO CLIMATICO", 2021 EN EL MUNICIPIO POPAYÁN</t>
  </si>
  <si>
    <t>FORTALECIMIENTO DEL PROGRAMA DEL PLAN DE DESARROLLO "POPAYAN CIUDAD DE GESTION PARA EL DESARROLLO", 2021 EN EL MUNICIPIO POPAYÁN</t>
  </si>
  <si>
    <t>Secretaría de Tránsito</t>
  </si>
  <si>
    <t>SISTEMA DE INFORMACIÓN PARA LA GESTIÓN DE DOCUMENTOS ELECTRONICOS DE ARCHIVO IMPLEMENTADO EFECTIVAMENTE EN LA ENTIDAD TERRITORIAL - ALCALDÍA MUNICIPAL DE POPAYÁN</t>
  </si>
  <si>
    <t>Secretaría de Planeación</t>
  </si>
  <si>
    <t>Secretaría de Desarrollo ambiental y Fomento económico</t>
  </si>
  <si>
    <t>INFORMACIÓN POR DEPENDENCIA</t>
  </si>
  <si>
    <t>IMPLEMENTACION DEL SISTEMA INTEGRADO DE GESTIÓN PARA LA OPERACIÓN EN LA ENTIDAD</t>
  </si>
  <si>
    <t xml:space="preserve">IMPLEMENTACIÓN DE ACIONES DE TRANSPARENCIA, LEGALIDAD Y GOBIERNO ABIERTO </t>
  </si>
  <si>
    <t>IMPLEMENTACIÓN APLICATIVO SIPROJWEB</t>
  </si>
  <si>
    <t>IMPLEMENTACIÓN DEL PROGRAMA DE MEJORAMIENTO DE LA INFRAESTRUCTURA DE LOS BIENES PÚBLICOS EN EL MUNICIPIO DE POPAYAN.</t>
  </si>
  <si>
    <t>IMPLEMENTACIÓN DEL PROGRAMA DE MEJORAMIENTO DE LA INFRAESTRUCTURA DE LAS PLAZAS DE MERCADO MUNICIPALES</t>
  </si>
  <si>
    <t>IMPLEMENTAR MEJORAMIENTO DE LAS TECNOLOGIAS DE LA INFORMACIÓN Y COMUNICACIONES PARA LA SEGURIDAD TECNOLOGICA EN LA ENTIDAD.</t>
  </si>
  <si>
    <t>IMPLEMENTACION DE LOS COMPONENTES DEL PLAN DE DESARROLLO "DESARROLLO RURAL AGROPECUARIO Y SEGURIDAD Y SOBERANIA ALIMENTARIA", 2021 EN EL MUNICIPIO POPAYÁN</t>
  </si>
  <si>
    <t>IMPLEMENTACION DEL PROGRAMA DE HACIENDA 2021 GESTION FINANCIERA Y RECAUDO EN EL MUNICIPIO DE POPAYAN</t>
  </si>
  <si>
    <t xml:space="preserve">IMPLEMENTACION DEL CATASTRO MULTIPROPOSITO EN EL MUNICIPIO DE POPAYAN </t>
  </si>
  <si>
    <t>IMPLEMENTACION DEL PROGRAMA DE HACIENDA 2021 MODERNIZACION DE LA SECRETARIA DE HACIENDA DEL MUNICIPIO DE POPAYAN</t>
  </si>
  <si>
    <t>SUBPROGRAMA (S)</t>
  </si>
  <si>
    <t xml:space="preserve">ADMINISTRACIÓN DE RECURSOS PARA EL MEJORAMIENTO Y EVALUACION DE LA CAILIDAD EDUCATIVA EN LAS I.E. OFICIALES DEL MUNICIPIO DE POPAYÁN </t>
  </si>
  <si>
    <t>OPTIMIZACIÓN DE RECURSOS PARA EL MEJORAMIENTO DE LA COBERTURA A TRAVÉS DEL ACCESO Y PERMANENCIA DE LOS ESTUDIANTES DE LAS I.E. OFICIALES DEL MUNICIPIO DE POPAYÁN.</t>
  </si>
  <si>
    <t>ADMINISTRACIÓN DE RECURSOS PARA EL MEJORAMIENTO DE LA GESTIÓN ADMINISTRATIVA Y FINANCIERA DE LA SECRETARÍA DE EDUCACIÓN DE POPAYÁN.</t>
  </si>
  <si>
    <t>FORTALECIMIENTO DE SECTOR DEPORTIVO DEL MUNICIPIO DE POPAYÁN, POR UN POPAYÁN ACTIVO, DEPORTIVO Y RECREATIVO 2021.</t>
  </si>
  <si>
    <t>FORTALECIMIENTO DE SECTOR CULTURAL DEL MUNICIPIO DE POPAYÁN, POR UN POPAYÁN CULTURAL Y ARTISTICO 2021.</t>
  </si>
  <si>
    <t>PREVENCIÓN DE VIOLENCIAS BASADAS EN GÉNERO Y TERRITORIOS SEGUROS PARA MUJERES Y NIÑAS.</t>
  </si>
  <si>
    <t>TRANSVERSALIZACIÓN DEL ENFOQUE DE GÉNERO, EMPODERAMIENTO Y AUTONOMÍA ECONÓMICA DE LAS MUJERES</t>
  </si>
  <si>
    <t>ESTRATEGIA INTEGRAL DE CULTURA CIUDADANA, SEGURIDAD VIAL Y AMBIENTAL IMPLEMENTADA.</t>
  </si>
  <si>
    <t>PLAN MAESTRO DE MOVILIDAD IMPLEMENTADO.</t>
  </si>
  <si>
    <t>ESTRATEGIA DE MODERNIZACIÓN PARA LA MOVILIDAD Y EL TRANSPORTE IMPLEMENTADA.</t>
  </si>
  <si>
    <t>IMPLEMENTACIÓN DEL PROGRAMA DE PLANEACIÓN 2021 - FORTALECIMIENTO AL PROCESO DE ESTRATIFICACIÓN MUNICIPAL DE POPAYÁN</t>
  </si>
  <si>
    <t>FORTALECIMIENTO INTEGRAL DE LOS SISTEMAS DE INFORMACIÓN DEL MUNICIPIO DE POPAYÁN</t>
  </si>
  <si>
    <t>IMPLEMENTACIÓN DEL PROGRAMA DE PLANEACIÓN 2021 - FORTALECIMIENTO INSTITUCIONAL PARA EL ORDENAMIENTO TERRITORIAL EN EL MUNICIPIO DE POPAYÁN</t>
  </si>
  <si>
    <t>FORTALECIMIENTO E IMPLEMENTACIÓN DE LOS PROCESOS RELACIONADOS CON EL ORDENAMIENTO TERRITORIAL DEL MUNICIPIO DE POPAYÁN</t>
  </si>
  <si>
    <t>PROCESOS INTEGRALES PARA LA  DINAMIZACIÓN DEL PATRIMONIO MATERIAL E INMATERIAL DEL MUNICIPIO DE POPAYÁN</t>
  </si>
  <si>
    <t>POPAYÁN MUNICIPIO REGIÓN</t>
  </si>
  <si>
    <t>TOTAL POAI VIGENCIA 2021</t>
  </si>
  <si>
    <t>PLAN OPERATIVO ANUAL DE INVERSIONES VIGENCIA 2021 ALCALDÍA DE POPAYÁN</t>
  </si>
  <si>
    <t>APOYO AL PROGRAMA DE INFRAESTRUCTURA PARA AGUA POTABLE Y SANEAMIENTO BASICO EN EL MUNICIPIO DE POPAYAN 2021</t>
  </si>
  <si>
    <t>APOYO AL PROGRAMA DE INFRAESTRUCTURA PARA VIVIENDA Y HABITAT EN EL MUNICIPIO DE POPAYAN 2021</t>
  </si>
  <si>
    <t>APOYO AL PROGRAMA DE GESTION PREDIAL EN EL MUNICIPIO DE POPAYAN 2021</t>
  </si>
  <si>
    <t>APOYO AL PROGRAMA DE INFRAESTRUCTURA PARA LA CONSTRUCCION, REHABILITACION Y/O MANTENIMIENTO Y/O MEJORAMIENTO Y/O CONSERVACION VIAL EN EL SECTOR URBANO DEL MUNICIPIO DE POPAYAN 2021</t>
  </si>
  <si>
    <t>APOYO AL PROGRAMA DE INFRAESTRUCTURA PARA LA CONSTRUCCION, REHABILITACION Y/O MANTENIMIENTO Y/O MEJORAMIENTO Y/O CONSERVACION VIAL EN EL SECTOR RURAL DEL MUNICIPIO DE POPAYAN 2022</t>
  </si>
  <si>
    <t>APOYO AL PROGRAMA DE ASEO EN EL MUNICIPIO DE POPAYAN 2021</t>
  </si>
  <si>
    <t>APOYO DE PROYECTOS DE INFRAESTRUCTURA PARA EL CENTRO DE BENEFICIO ANIMAL EN EL MUNICIPIO DE POPAYAN 2021</t>
  </si>
  <si>
    <t>APOYO AL PROGRAMA DE ESPACIOS SALUDABLES Y LUDICOS EN EL MUNICIPIO DE POPAYAN 2021</t>
  </si>
  <si>
    <t>APOYO PARA LA CONSTRUCCION DE INFRAESTRUCTURA ESTRATEGICA  PARA PARQUES LINEALES Y RECUPERACION INTEGRAL DE BARRIOS EN EL  MUNICIPIO DE POPAYAN 2021</t>
  </si>
  <si>
    <t>APOYO AL  PLAN ESTRATEGICO DE MOVILIDAD FUTURA 2020- 2023 EN EL MUNICIPIO DE POPAYAN</t>
  </si>
  <si>
    <t>APOYO AL PROGRAMA DE INFRAESTRUCTURA BIENES PUBLICOS E INMUEBLES EN EL MUNICIPIO DE POPAYAN 2021</t>
  </si>
  <si>
    <t>Secretaría de Cultura y Turismo</t>
  </si>
  <si>
    <t xml:space="preserve">Secretaría de Deporte </t>
  </si>
  <si>
    <t>Secretaría de Deporte</t>
  </si>
  <si>
    <t>IMPLEMENTACIÓN DEL PLAN ESTRATÉGICO DE COMUNICACIÓN E INFORMACIÓN EN EL MUNICIPIO DE POPAYÁN</t>
  </si>
  <si>
    <t>IMPLEMENTACION DEL PROGRAMA DE PARQUES 2021 EN EL MUNICIPIO DE POPAYÁN</t>
  </si>
  <si>
    <t>ESTUDIOS Y DISEÑOS PARA EL PROYECTO DENOMINADO "PARQUE MALECÓN DEL RÍO MOLINO" EN LA CIUDAD DE POPAYÁN – CAUCA"</t>
  </si>
  <si>
    <t>IMPLEMENTACIÓN DEL PROGRAMA  DE SERVICIOS PÚBLICOS INVERSIÓN Y SUPERVISIÓN EN SERVICIOS PÚBLICOS PARA ELECTRIFICACIÓN 2021 EN EL MUNICIPIO DE POPAYAN</t>
  </si>
  <si>
    <t>Gestión administrativa y financiera de la Secretaria de Gobierno, fortalecida</t>
  </si>
  <si>
    <t>IPLEMENTACIÓN DEL PROGRAMA DE GOBIERNO 2021 PARA EL REGUARDO INDÍGENA DE POBLAZÓN DEL MUNICIPIO DE POPAYÁN</t>
  </si>
  <si>
    <t>IPLEMENTACIÓN DEL PROGRAMA DE GOBIERNO 2021 PARA EL REGUARDO INDÍGENA DE PÁEZDE QUINTANA DEL MUNICIPIO DE POPAYÁN</t>
  </si>
  <si>
    <t>IPLEMENTACIÓN DEL PROGRAMA DE GOBIERNO 2021 PARA EL REGUARDO INDÍGENA DE KOKONUKO DEL MUNICIPIO DE POPAYÁN</t>
  </si>
  <si>
    <t>21-9-19-001-002272</t>
  </si>
  <si>
    <t>21-9-19-001-002273</t>
  </si>
  <si>
    <t>21-9-19-001-002274</t>
  </si>
  <si>
    <t>21-9-19-001-002275</t>
  </si>
  <si>
    <t>21-9-19-001-002311</t>
  </si>
  <si>
    <t>21-9-19-001-002312</t>
  </si>
  <si>
    <t>21-9-19-001-002313</t>
  </si>
  <si>
    <t>21-9-19-001-002314</t>
  </si>
  <si>
    <t>21-9-19-001-002315</t>
  </si>
  <si>
    <t>21-9-19-001-002316</t>
  </si>
  <si>
    <t>21-9-19-001-002317</t>
  </si>
  <si>
    <t>21-9-19-001-002318</t>
  </si>
  <si>
    <t>21-9-19-001-002319</t>
  </si>
  <si>
    <t>21-9-19-001-002320</t>
  </si>
  <si>
    <t>21-9-19-001-002321</t>
  </si>
  <si>
    <t>21-9-19-001-002322</t>
  </si>
  <si>
    <t>21-9-19-001-002323</t>
  </si>
  <si>
    <t>21-9-19-001-002324</t>
  </si>
  <si>
    <t>21-9-19-001-002270</t>
  </si>
  <si>
    <t>21-9-19-001-002271</t>
  </si>
  <si>
    <t>21-9-19-001-002276</t>
  </si>
  <si>
    <t>21-9-19-001-002277</t>
  </si>
  <si>
    <t>21-9-19-001-002278</t>
  </si>
  <si>
    <t>21-9-19-001-002279</t>
  </si>
  <si>
    <t>21-9-19-001-002280</t>
  </si>
  <si>
    <t>21-9-19-001-002354</t>
  </si>
  <si>
    <t>21-9-19-001-002355</t>
  </si>
  <si>
    <t>21-9-19-001-002356</t>
  </si>
  <si>
    <t>21-9-19-001-002281</t>
  </si>
  <si>
    <t>21-9-19-001-002325</t>
  </si>
  <si>
    <t>21-9-19-001-002181</t>
  </si>
  <si>
    <t>21-9-19-001-002326</t>
  </si>
  <si>
    <t>21-9-19-001-002291</t>
  </si>
  <si>
    <t>21-9-19-001-002292</t>
  </si>
  <si>
    <t>21-9-19-001-002303</t>
  </si>
  <si>
    <t>21-9-19-001-002304</t>
  </si>
  <si>
    <t>21-9-19-001-002282</t>
  </si>
  <si>
    <t>21-9-19-001-002203</t>
  </si>
  <si>
    <t>21-9-19-001-002283</t>
  </si>
  <si>
    <t>21-9-19-001-002284</t>
  </si>
  <si>
    <t>21-9-19-001-002285</t>
  </si>
  <si>
    <t>21-9-19-001-002286</t>
  </si>
  <si>
    <t>21-9-19-001-002287</t>
  </si>
  <si>
    <t>21-9-19-001-002293</t>
  </si>
  <si>
    <t>21-9-19-001-002294</t>
  </si>
  <si>
    <t>21-9-19-001-002295</t>
  </si>
  <si>
    <t>21-9-19-001-002296</t>
  </si>
  <si>
    <t>21-9-19-001-002297</t>
  </si>
  <si>
    <t>21-9-19-001-002298</t>
  </si>
  <si>
    <t>21-9-19-001-002299</t>
  </si>
  <si>
    <t>21-9-19-001-002350</t>
  </si>
  <si>
    <t>21-9-19-001-002300</t>
  </si>
  <si>
    <t>21-9-19-001-002351</t>
  </si>
  <si>
    <t>21-9-19-001-002348</t>
  </si>
  <si>
    <t>21-9-19-001-002349</t>
  </si>
  <si>
    <t>21-9-19-001-002301</t>
  </si>
  <si>
    <t>21-9-19-001-002327</t>
  </si>
  <si>
    <t>21-9-19-001-002328</t>
  </si>
  <si>
    <t>21-9-19-001-002329</t>
  </si>
  <si>
    <t>21-9-19-001-002302</t>
  </si>
  <si>
    <t>21-9-19-001-002262</t>
  </si>
  <si>
    <t>21-9-19-001-002263</t>
  </si>
  <si>
    <t>21-9-19-001-002264</t>
  </si>
  <si>
    <t>21-9-19-001-002267</t>
  </si>
  <si>
    <t>21-9-19-001-002268</t>
  </si>
  <si>
    <t>21-9-19-001-002269</t>
  </si>
  <si>
    <t>21-9-19-001-002265</t>
  </si>
  <si>
    <t>21-9-19-001-002305</t>
  </si>
  <si>
    <t>21-9-19-001-002306</t>
  </si>
  <si>
    <t>21-9-19-001-002307</t>
  </si>
  <si>
    <t>21-9-19-001-002308</t>
  </si>
  <si>
    <t>21-9-19-001-002309</t>
  </si>
  <si>
    <t>21-9-19-001-002310</t>
  </si>
  <si>
    <t>21-9-19-001-002330</t>
  </si>
  <si>
    <t>21-9-19-001-002331</t>
  </si>
  <si>
    <t>21-9-19-001-002256</t>
  </si>
  <si>
    <t>21-9-19-001-002332</t>
  </si>
  <si>
    <t>21-9-19-001-002333</t>
  </si>
  <si>
    <t>21-9-19-001-002334</t>
  </si>
  <si>
    <t>21-9-19-001-002335</t>
  </si>
  <si>
    <t>21-9-19-001-002288</t>
  </si>
  <si>
    <t>21-9-19-001-002289</t>
  </si>
  <si>
    <t>21-9-19-001-002290</t>
  </si>
  <si>
    <t>21-9-19-001-002336</t>
  </si>
  <si>
    <t>21-9-19-001-002337</t>
  </si>
  <si>
    <t>21-9-19-001-002266</t>
  </si>
  <si>
    <t># radicado del proyecto</t>
  </si>
  <si>
    <t>VALOR RECURSOS ASIGNADOS AL PROYECTO</t>
  </si>
  <si>
    <t>TOTAL RECURSOS ASIGNADOS A PROYECTO</t>
  </si>
  <si>
    <t>VALOR RECURSOS PENDIENTES POR ASIGNAR AL PROYECTO</t>
  </si>
  <si>
    <t>21-9-19-001-002357</t>
  </si>
  <si>
    <t>APOYO A LAS OBRAS DE CONSTRUCCIÓN EN EL CENTRO DE BIENESTAR ANIMAL DEL MUNICIPIO DE POPAYÁN</t>
  </si>
  <si>
    <t>21-9-19-001-002358</t>
  </si>
  <si>
    <t>RENOVACIÓN DEL ESPACIO PÚBLICO PARA UNA MOVILIDAD SOSTENIBLE EN EL SECTÓR HISTÓRICO DE POPAYÁN</t>
  </si>
  <si>
    <t>TOTAL RECURSOS ASIGNADOS A PROYECTOS</t>
  </si>
  <si>
    <t># DE PROYECTOS ACTUALIZADOS</t>
  </si>
  <si>
    <t xml:space="preserve">VALOR PROYECTOS  INSCRITOS EN POAI </t>
  </si>
  <si>
    <t>VALOR TOTAL PROYECTOS PRESENTADOS POR DEPENDENCIA</t>
  </si>
  <si>
    <t>PROYECTOS POAI INICIAL</t>
  </si>
  <si>
    <t>PROYECTOS POAI ACTUALIZADO</t>
  </si>
  <si>
    <t>FINANCIADO CON RECURSOS DE FUNCIONAMIENTO</t>
  </si>
  <si>
    <t>IMPLEMENTACIÓN DEL PLAN DE FORTALECIMIENTO A LA POLÍTICA DE ARCHIVOS Y GESTIÓN DOCUMENTAL EN EL MARCO DEL MODELO INTEGRADO DE PLANEACIÓN Y GESTIÓN - MIPG</t>
  </si>
  <si>
    <t>Proyecto se unificó con proyecto rad 2326</t>
  </si>
  <si>
    <t>APOYO AL AUMENTO DE COBERTURA PARA EL SERVICIO DE ALUMBRADO PÚBLICO 2021 EN EL MUNICIPIO DE POPAYÁN</t>
  </si>
  <si>
    <t>21-9-19-001-002360</t>
  </si>
  <si>
    <t>APOYO AL PROGRAMA DE INFRAESTRUCTURA PARA LA CONSTRUCCIÓN, REHABILITACIÓN Y/O MANTENIMIENTO Y/O MEJORAMIENTO Y/O CONSERVACIÓNVÍAL EN EL SECTOR URBANO DEL MUNICIPIO DE POPAYÁN 2021 - FASE 2</t>
  </si>
  <si>
    <t>DESARROLLO DE LAS OBRAS DE INFRAESTRUCTURA EN EL CENTRO DE BIENESTAR ANIMAL DEL MUNICIPIO DE POPAYÁN</t>
  </si>
  <si>
    <t>21-9-19-001-2361</t>
  </si>
  <si>
    <t>POYO AL PROGRAMA DE INFRAESTRUCTURA PARA LA CONSTRUCCIÓN, REHABILITACIÓN Y/O MANTENIMIENTO Y/O MEJORAMIENTO Y/O CONSERVACIÓN VIAL EN EL SECTOR RURAL DEL MUNICIPIO DE POPAYÁN 2021 – FASE 2</t>
  </si>
  <si>
    <t>21-9-19-001-002359</t>
  </si>
  <si>
    <t>CONSTRUCCIÓN DEL ECOPARQUE DE LA JUVENTUD EN LA CIUDAD DE POPAYÁN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</si>
</sst>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164" formatCode="_-&quot;$&quot;* #,##0_-;\-&quot;$&quot;* #,##0_-;_-&quot;$&quot;* &quot;-&quot;_-;_-@_-"/>
    <numFmt numFmtId="165" formatCode="_-* #,##0.00_-;\-* #,##0.00_-;_-* &quot;-&quot;??_-;_-@_-"/>
    <numFmt numFmtId="166" formatCode="_-* #,##0.00\ &quot;$&quot;_-;\-* #,##0.00\ &quot;$&quot;_-;_-* &quot;-&quot;??\ &quot;$&quot;_-;_-@_-"/>
    <numFmt numFmtId="167" formatCode="_-&quot;$&quot;* #,##0_-;\-&quot;$&quot;* #,##0_-;_-&quot;$&quot;* &quot;-&quot;??_-;_-@_-"/>
    <numFmt numFmtId="168" formatCode="[$$-240A]\ #,##0"/>
    <numFmt numFmtId="169" formatCode="&quot;$&quot;\ #,##0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6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1" fontId="8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80">
    <xf numFmtId="0" fontId="0" fillId="0" borderId="0" xfId="0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" fillId="4" borderId="9" xfId="56" applyNumberFormat="1" applyFont="1" applyFill="1" applyBorder="1" applyAlignment="1" applyProtection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3" xfId="78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4" xfId="78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1" fillId="4" borderId="4" xfId="56" applyNumberFormat="1" applyFont="1" applyFill="1" applyBorder="1" applyAlignment="1" applyProtection="1">
      <alignment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9" fontId="1" fillId="3" borderId="10" xfId="0" applyNumberFormat="1" applyFont="1" applyFill="1" applyBorder="1" applyAlignment="1">
      <alignment horizontal="center" vertical="center" wrapText="1"/>
    </xf>
    <xf numFmtId="167" fontId="1" fillId="3" borderId="10" xfId="1" applyNumberFormat="1" applyFont="1" applyFill="1" applyBorder="1" applyAlignment="1">
      <alignment horizontal="center" vertical="center" wrapText="1"/>
    </xf>
    <xf numFmtId="9" fontId="1" fillId="6" borderId="10" xfId="0" applyNumberFormat="1" applyFont="1" applyFill="1" applyBorder="1" applyAlignment="1">
      <alignment horizontal="center" vertical="center" wrapText="1"/>
    </xf>
    <xf numFmtId="168" fontId="1" fillId="3" borderId="10" xfId="0" applyNumberFormat="1" applyFont="1" applyFill="1" applyBorder="1" applyAlignment="1">
      <alignment horizontal="center" vertical="center" wrapText="1"/>
    </xf>
    <xf numFmtId="41" fontId="5" fillId="4" borderId="10" xfId="104" applyFont="1" applyFill="1" applyBorder="1" applyAlignment="1">
      <alignment horizontal="center" vertical="center" wrapText="1"/>
    </xf>
    <xf numFmtId="168" fontId="1" fillId="0" borderId="10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8" fontId="1" fillId="3" borderId="6" xfId="0" applyNumberFormat="1" applyFont="1" applyFill="1" applyBorder="1" applyAlignment="1">
      <alignment horizontal="center" vertical="center" wrapText="1"/>
    </xf>
    <xf numFmtId="167" fontId="1" fillId="5" borderId="10" xfId="1" applyNumberFormat="1" applyFont="1" applyFill="1" applyBorder="1" applyAlignment="1">
      <alignment horizontal="center" vertical="center" wrapText="1"/>
    </xf>
    <xf numFmtId="167" fontId="1" fillId="0" borderId="10" xfId="1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168" fontId="11" fillId="6" borderId="10" xfId="0" applyNumberFormat="1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9" xfId="0" applyNumberFormat="1" applyFont="1" applyFill="1" applyBorder="1" applyAlignment="1" applyProtection="1">
      <alignment horizontal="left" vertical="center" wrapText="1"/>
    </xf>
    <xf numFmtId="169" fontId="3" fillId="5" borderId="5" xfId="7" applyNumberFormat="1" applyFont="1" applyFill="1" applyBorder="1" applyAlignment="1">
      <alignment horizontal="center" vertical="center" wrapText="1"/>
    </xf>
    <xf numFmtId="169" fontId="3" fillId="5" borderId="6" xfId="7" applyNumberFormat="1" applyFont="1" applyFill="1" applyBorder="1" applyAlignment="1">
      <alignment horizontal="center" vertical="center" wrapText="1"/>
    </xf>
    <xf numFmtId="169" fontId="3" fillId="5" borderId="5" xfId="7" applyNumberFormat="1" applyFont="1" applyFill="1" applyBorder="1" applyAlignment="1">
      <alignment horizontal="center" vertical="center" wrapText="1"/>
    </xf>
    <xf numFmtId="169" fontId="3" fillId="6" borderId="9" xfId="0" applyNumberFormat="1" applyFont="1" applyFill="1" applyBorder="1" applyAlignment="1">
      <alignment horizontal="center" vertical="center" wrapText="1"/>
    </xf>
    <xf numFmtId="169" fontId="3" fillId="3" borderId="4" xfId="7" applyNumberFormat="1" applyFont="1" applyFill="1" applyBorder="1" applyAlignment="1">
      <alignment horizontal="center" vertical="center" wrapText="1"/>
    </xf>
    <xf numFmtId="169" fontId="3" fillId="3" borderId="9" xfId="7" applyNumberFormat="1" applyFont="1" applyFill="1" applyBorder="1" applyAlignment="1">
      <alignment horizontal="center" vertical="center" wrapText="1"/>
    </xf>
    <xf numFmtId="169" fontId="3" fillId="3" borderId="8" xfId="7" applyNumberFormat="1" applyFont="1" applyFill="1" applyBorder="1" applyAlignment="1">
      <alignment horizontal="center" vertical="center" wrapText="1"/>
    </xf>
    <xf numFmtId="169" fontId="1" fillId="0" borderId="1" xfId="7" applyNumberFormat="1" applyFont="1" applyFill="1" applyBorder="1" applyAlignment="1">
      <alignment horizontal="center" vertical="center" wrapText="1"/>
    </xf>
    <xf numFmtId="169" fontId="1" fillId="0" borderId="6" xfId="7" applyNumberFormat="1" applyFont="1" applyFill="1" applyBorder="1" applyAlignment="1">
      <alignment horizontal="center" vertical="center" wrapText="1"/>
    </xf>
    <xf numFmtId="169" fontId="5" fillId="4" borderId="4" xfId="104" applyNumberFormat="1" applyFont="1" applyFill="1" applyBorder="1" applyAlignment="1">
      <alignment horizontal="center" vertical="center" wrapText="1"/>
    </xf>
    <xf numFmtId="169" fontId="1" fillId="4" borderId="1" xfId="7" applyNumberFormat="1" applyFont="1" applyFill="1" applyBorder="1" applyAlignment="1">
      <alignment horizontal="center" vertical="center" wrapText="1"/>
    </xf>
    <xf numFmtId="169" fontId="1" fillId="4" borderId="6" xfId="7" applyNumberFormat="1" applyFont="1" applyFill="1" applyBorder="1" applyAlignment="1">
      <alignment horizontal="center" vertical="center" wrapText="1"/>
    </xf>
    <xf numFmtId="169" fontId="3" fillId="5" borderId="9" xfId="7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 wrapText="1"/>
    </xf>
    <xf numFmtId="169" fontId="1" fillId="4" borderId="5" xfId="7" applyNumberFormat="1" applyFont="1" applyFill="1" applyBorder="1" applyAlignment="1">
      <alignment horizontal="center" vertical="center"/>
    </xf>
    <xf numFmtId="169" fontId="3" fillId="4" borderId="4" xfId="7" applyNumberFormat="1" applyFont="1" applyFill="1" applyBorder="1" applyAlignment="1">
      <alignment horizontal="center" vertical="center" wrapText="1"/>
    </xf>
    <xf numFmtId="169" fontId="3" fillId="4" borderId="0" xfId="7" applyNumberFormat="1" applyFont="1" applyFill="1" applyBorder="1" applyAlignment="1">
      <alignment horizontal="center" vertical="center"/>
    </xf>
    <xf numFmtId="169" fontId="9" fillId="6" borderId="7" xfId="7" applyNumberFormat="1" applyFont="1" applyFill="1" applyBorder="1" applyAlignment="1">
      <alignment horizontal="center" vertical="center" wrapText="1"/>
    </xf>
    <xf numFmtId="169" fontId="3" fillId="3" borderId="10" xfId="0" applyNumberFormat="1" applyFont="1" applyFill="1" applyBorder="1" applyAlignment="1">
      <alignment horizontal="center" vertical="center" wrapText="1"/>
    </xf>
    <xf numFmtId="169" fontId="3" fillId="3" borderId="10" xfId="7" applyNumberFormat="1" applyFont="1" applyFill="1" applyBorder="1" applyAlignment="1">
      <alignment horizontal="center" vertical="center" wrapText="1"/>
    </xf>
    <xf numFmtId="169" fontId="3" fillId="3" borderId="8" xfId="0" applyNumberFormat="1" applyFont="1" applyFill="1" applyBorder="1" applyAlignment="1">
      <alignment horizontal="center" vertical="center" wrapText="1"/>
    </xf>
    <xf numFmtId="169" fontId="1" fillId="0" borderId="11" xfId="19" applyNumberFormat="1" applyFont="1" applyFill="1" applyBorder="1" applyAlignment="1">
      <alignment horizontal="center" vertical="center" wrapText="1"/>
    </xf>
    <xf numFmtId="169" fontId="1" fillId="0" borderId="0" xfId="19" applyNumberFormat="1" applyFont="1" applyFill="1" applyBorder="1" applyAlignment="1">
      <alignment horizontal="center" vertical="center"/>
    </xf>
    <xf numFmtId="169" fontId="1" fillId="0" borderId="13" xfId="60" applyNumberFormat="1" applyFont="1" applyFill="1" applyBorder="1" applyAlignment="1">
      <alignment horizontal="center" vertical="center" wrapText="1"/>
    </xf>
    <xf numFmtId="169" fontId="3" fillId="3" borderId="1" xfId="7" applyNumberFormat="1" applyFont="1" applyFill="1" applyBorder="1" applyAlignment="1">
      <alignment horizontal="center" vertical="center" wrapText="1"/>
    </xf>
    <xf numFmtId="169" fontId="1" fillId="0" borderId="1" xfId="60" applyNumberFormat="1" applyFont="1" applyFill="1" applyBorder="1" applyAlignment="1">
      <alignment horizontal="center" vertical="center" wrapText="1"/>
    </xf>
    <xf numFmtId="169" fontId="1" fillId="0" borderId="10" xfId="60" applyNumberFormat="1" applyFont="1" applyFill="1" applyBorder="1" applyAlignment="1">
      <alignment horizontal="center" vertical="center" wrapText="1"/>
    </xf>
    <xf numFmtId="169" fontId="3" fillId="6" borderId="9" xfId="7" applyNumberFormat="1" applyFont="1" applyFill="1" applyBorder="1" applyAlignment="1">
      <alignment horizontal="center" vertical="center" wrapText="1"/>
    </xf>
    <xf numFmtId="169" fontId="3" fillId="3" borderId="4" xfId="0" applyNumberFormat="1" applyFont="1" applyFill="1" applyBorder="1" applyAlignment="1">
      <alignment horizontal="center" vertical="center" wrapText="1"/>
    </xf>
    <xf numFmtId="169" fontId="1" fillId="4" borderId="9" xfId="56" applyNumberFormat="1" applyFont="1" applyFill="1" applyBorder="1" applyAlignment="1" applyProtection="1">
      <alignment horizontal="center" vertical="center" wrapText="1"/>
    </xf>
    <xf numFmtId="169" fontId="1" fillId="4" borderId="9" xfId="60" applyNumberFormat="1" applyFont="1" applyFill="1" applyBorder="1" applyAlignment="1">
      <alignment horizontal="center" vertical="center" wrapText="1"/>
    </xf>
    <xf numFmtId="169" fontId="1" fillId="4" borderId="9" xfId="60" applyNumberFormat="1" applyFont="1" applyFill="1" applyBorder="1" applyAlignment="1">
      <alignment horizontal="center" vertical="center"/>
    </xf>
    <xf numFmtId="169" fontId="5" fillId="4" borderId="4" xfId="0" applyNumberFormat="1" applyFont="1" applyFill="1" applyBorder="1" applyAlignment="1">
      <alignment horizontal="center" vertical="center" wrapText="1"/>
    </xf>
    <xf numFmtId="169" fontId="1" fillId="4" borderId="4" xfId="55" applyNumberFormat="1" applyFont="1" applyFill="1" applyBorder="1" applyAlignment="1">
      <alignment horizontal="center" vertical="center"/>
    </xf>
    <xf numFmtId="169" fontId="1" fillId="4" borderId="4" xfId="60" applyNumberFormat="1" applyFont="1" applyFill="1" applyBorder="1" applyAlignment="1">
      <alignment horizontal="center" vertical="center"/>
    </xf>
    <xf numFmtId="169" fontId="1" fillId="0" borderId="10" xfId="7" applyNumberFormat="1" applyFont="1" applyFill="1" applyBorder="1" applyAlignment="1">
      <alignment horizontal="center" vertical="center" wrapText="1"/>
    </xf>
    <xf numFmtId="169" fontId="5" fillId="4" borderId="9" xfId="0" applyNumberFormat="1" applyFont="1" applyFill="1" applyBorder="1" applyAlignment="1">
      <alignment horizontal="center" vertical="center" wrapText="1"/>
    </xf>
    <xf numFmtId="169" fontId="5" fillId="4" borderId="11" xfId="0" applyNumberFormat="1" applyFont="1" applyFill="1" applyBorder="1" applyAlignment="1">
      <alignment horizontal="center" vertical="center" wrapText="1"/>
    </xf>
    <xf numFmtId="169" fontId="1" fillId="4" borderId="11" xfId="60" applyNumberFormat="1" applyFont="1" applyFill="1" applyBorder="1" applyAlignment="1">
      <alignment horizontal="center" vertical="center" wrapText="1"/>
    </xf>
    <xf numFmtId="169" fontId="3" fillId="6" borderId="8" xfId="7" applyNumberFormat="1" applyFont="1" applyFill="1" applyBorder="1" applyAlignment="1">
      <alignment horizontal="center" vertical="center" wrapText="1"/>
    </xf>
    <xf numFmtId="169" fontId="5" fillId="4" borderId="3" xfId="0" applyNumberFormat="1" applyFont="1" applyFill="1" applyBorder="1" applyAlignment="1">
      <alignment horizontal="center" vertical="center" wrapText="1"/>
    </xf>
    <xf numFmtId="169" fontId="5" fillId="4" borderId="5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/>
    </xf>
    <xf numFmtId="169" fontId="1" fillId="0" borderId="0" xfId="0" applyNumberFormat="1" applyFont="1" applyAlignment="1">
      <alignment horizontal="center" vertical="center" wrapText="1"/>
    </xf>
    <xf numFmtId="169" fontId="1" fillId="0" borderId="4" xfId="105" applyNumberFormat="1" applyFont="1" applyFill="1" applyBorder="1" applyAlignment="1" applyProtection="1">
      <alignment horizontal="center" vertical="center"/>
      <protection locked="0"/>
    </xf>
    <xf numFmtId="169" fontId="1" fillId="4" borderId="4" xfId="60" applyNumberFormat="1" applyFont="1" applyFill="1" applyBorder="1" applyAlignment="1">
      <alignment horizontal="center" vertical="center" wrapText="1"/>
    </xf>
    <xf numFmtId="169" fontId="5" fillId="4" borderId="3" xfId="78" applyNumberFormat="1" applyFont="1" applyFill="1" applyBorder="1" applyAlignment="1">
      <alignment horizontal="center" vertical="center" wrapText="1"/>
    </xf>
    <xf numFmtId="169" fontId="1" fillId="4" borderId="0" xfId="0" applyNumberFormat="1" applyFont="1" applyFill="1" applyAlignment="1">
      <alignment horizontal="center" vertical="center"/>
    </xf>
    <xf numFmtId="169" fontId="3" fillId="3" borderId="9" xfId="0" applyNumberFormat="1" applyFont="1" applyFill="1" applyBorder="1" applyAlignment="1">
      <alignment horizontal="center" vertical="center" wrapText="1"/>
    </xf>
    <xf numFmtId="169" fontId="5" fillId="4" borderId="15" xfId="0" applyNumberFormat="1" applyFont="1" applyFill="1" applyBorder="1" applyAlignment="1">
      <alignment horizontal="center" vertical="center" wrapText="1"/>
    </xf>
    <xf numFmtId="169" fontId="1" fillId="4" borderId="11" xfId="7" applyNumberFormat="1" applyFont="1" applyFill="1" applyBorder="1" applyAlignment="1">
      <alignment horizontal="center" vertical="center" wrapText="1"/>
    </xf>
    <xf numFmtId="169" fontId="3" fillId="3" borderId="2" xfId="0" applyNumberFormat="1" applyFont="1" applyFill="1" applyBorder="1" applyAlignment="1">
      <alignment horizontal="center" vertical="center" wrapText="1"/>
    </xf>
    <xf numFmtId="169" fontId="5" fillId="4" borderId="4" xfId="78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 applyProtection="1">
      <alignment horizontal="center" vertical="center"/>
      <protection locked="0"/>
    </xf>
    <xf numFmtId="169" fontId="1" fillId="4" borderId="1" xfId="7" applyNumberFormat="1" applyFont="1" applyFill="1" applyBorder="1" applyAlignment="1" applyProtection="1">
      <alignment horizontal="center" vertical="center"/>
      <protection locked="0"/>
    </xf>
    <xf numFmtId="169" fontId="1" fillId="4" borderId="3" xfId="0" applyNumberFormat="1" applyFont="1" applyFill="1" applyBorder="1" applyAlignment="1">
      <alignment horizontal="center" vertical="center" wrapText="1"/>
    </xf>
    <xf numFmtId="169" fontId="1" fillId="4" borderId="1" xfId="60" applyNumberFormat="1" applyFont="1" applyFill="1" applyBorder="1" applyAlignment="1">
      <alignment horizontal="center" vertical="center"/>
    </xf>
    <xf numFmtId="169" fontId="1" fillId="4" borderId="4" xfId="0" applyNumberFormat="1" applyFont="1" applyFill="1" applyBorder="1" applyAlignment="1">
      <alignment horizontal="center" vertical="center" wrapText="1"/>
    </xf>
    <xf numFmtId="169" fontId="1" fillId="4" borderId="9" xfId="0" applyNumberFormat="1" applyFont="1" applyFill="1" applyBorder="1" applyAlignment="1" applyProtection="1">
      <alignment horizontal="center" vertical="center" wrapText="1"/>
    </xf>
    <xf numFmtId="169" fontId="1" fillId="7" borderId="4" xfId="60" applyNumberFormat="1" applyFont="1" applyFill="1" applyBorder="1" applyAlignment="1">
      <alignment horizontal="center" vertical="center"/>
    </xf>
    <xf numFmtId="169" fontId="1" fillId="7" borderId="9" xfId="60" applyNumberFormat="1" applyFont="1" applyFill="1" applyBorder="1" applyAlignment="1">
      <alignment horizontal="center" vertical="center"/>
    </xf>
    <xf numFmtId="169" fontId="3" fillId="0" borderId="10" xfId="7" applyNumberFormat="1" applyFont="1" applyFill="1" applyBorder="1" applyAlignment="1">
      <alignment horizontal="center" vertical="center" wrapText="1"/>
    </xf>
    <xf numFmtId="169" fontId="3" fillId="6" borderId="7" xfId="7" applyNumberFormat="1" applyFont="1" applyFill="1" applyBorder="1" applyAlignment="1">
      <alignment horizontal="center" vertical="center" wrapText="1"/>
    </xf>
    <xf numFmtId="169" fontId="3" fillId="4" borderId="10" xfId="7" applyNumberFormat="1" applyFont="1" applyFill="1" applyBorder="1" applyAlignment="1">
      <alignment horizontal="center" vertical="center" wrapText="1"/>
    </xf>
    <xf numFmtId="169" fontId="1" fillId="4" borderId="4" xfId="0" applyNumberFormat="1" applyFont="1" applyFill="1" applyBorder="1" applyAlignment="1" applyProtection="1">
      <alignment horizontal="center" vertical="center" wrapText="1"/>
    </xf>
    <xf numFmtId="169" fontId="1" fillId="4" borderId="10" xfId="7" applyNumberFormat="1" applyFont="1" applyFill="1" applyBorder="1" applyAlignment="1">
      <alignment horizontal="center" vertical="center" wrapText="1"/>
    </xf>
    <xf numFmtId="169" fontId="3" fillId="4" borderId="4" xfId="60" applyNumberFormat="1" applyFont="1" applyFill="1" applyBorder="1" applyAlignment="1">
      <alignment horizontal="center" vertical="center" wrapText="1"/>
    </xf>
    <xf numFmtId="169" fontId="5" fillId="4" borderId="7" xfId="0" applyNumberFormat="1" applyFont="1" applyFill="1" applyBorder="1" applyAlignment="1">
      <alignment horizontal="center" vertical="center" wrapText="1"/>
    </xf>
    <xf numFmtId="169" fontId="3" fillId="4" borderId="7" xfId="60" applyNumberFormat="1" applyFont="1" applyFill="1" applyBorder="1" applyAlignment="1">
      <alignment horizontal="center" vertical="center" wrapText="1"/>
    </xf>
    <xf numFmtId="169" fontId="1" fillId="4" borderId="7" xfId="60" applyNumberFormat="1" applyFont="1" applyFill="1" applyBorder="1" applyAlignment="1">
      <alignment horizontal="center" vertical="center" wrapText="1"/>
    </xf>
    <xf numFmtId="169" fontId="3" fillId="4" borderId="6" xfId="7" applyNumberFormat="1" applyFont="1" applyFill="1" applyBorder="1" applyAlignment="1">
      <alignment horizontal="center" vertical="center" wrapText="1"/>
    </xf>
    <xf numFmtId="169" fontId="1" fillId="4" borderId="10" xfId="60" applyNumberFormat="1" applyFont="1" applyFill="1" applyBorder="1" applyAlignment="1">
      <alignment horizontal="center" vertical="center" wrapText="1"/>
    </xf>
    <xf numFmtId="169" fontId="1" fillId="4" borderId="11" xfId="60" applyNumberFormat="1" applyFont="1" applyFill="1" applyBorder="1" applyAlignment="1">
      <alignment horizontal="center" vertical="center"/>
    </xf>
    <xf numFmtId="169" fontId="3" fillId="3" borderId="11" xfId="7" applyNumberFormat="1" applyFont="1" applyFill="1" applyBorder="1" applyAlignment="1">
      <alignment horizontal="center" vertical="center" wrapText="1"/>
    </xf>
    <xf numFmtId="169" fontId="1" fillId="4" borderId="11" xfId="0" applyNumberFormat="1" applyFont="1" applyFill="1" applyBorder="1" applyAlignment="1">
      <alignment horizontal="center" vertical="center" wrapText="1"/>
    </xf>
    <xf numFmtId="169" fontId="1" fillId="4" borderId="9" xfId="7" applyNumberFormat="1" applyFont="1" applyFill="1" applyBorder="1" applyAlignment="1">
      <alignment horizontal="center" vertical="center" wrapText="1"/>
    </xf>
    <xf numFmtId="169" fontId="1" fillId="0" borderId="11" xfId="7" applyNumberFormat="1" applyFont="1" applyFill="1" applyBorder="1" applyAlignment="1">
      <alignment horizontal="center" vertical="center" wrapText="1"/>
    </xf>
    <xf numFmtId="169" fontId="1" fillId="4" borderId="7" xfId="0" applyNumberFormat="1" applyFont="1" applyFill="1" applyBorder="1" applyAlignment="1">
      <alignment horizontal="center" vertical="center" wrapText="1"/>
    </xf>
    <xf numFmtId="169" fontId="3" fillId="3" borderId="7" xfId="7" applyNumberFormat="1" applyFont="1" applyFill="1" applyBorder="1" applyAlignment="1">
      <alignment horizontal="center" vertical="center" wrapText="1"/>
    </xf>
    <xf numFmtId="169" fontId="1" fillId="4" borderId="9" xfId="0" applyNumberFormat="1" applyFont="1" applyFill="1" applyBorder="1" applyAlignment="1">
      <alignment horizontal="center" vertical="center" wrapText="1"/>
    </xf>
    <xf numFmtId="169" fontId="9" fillId="6" borderId="9" xfId="7" applyNumberFormat="1" applyFont="1" applyFill="1" applyBorder="1" applyAlignment="1">
      <alignment horizontal="center" vertical="center" wrapText="1"/>
    </xf>
    <xf numFmtId="169" fontId="1" fillId="4" borderId="4" xfId="57" applyNumberFormat="1" applyFont="1" applyFill="1" applyBorder="1" applyAlignment="1" applyProtection="1">
      <alignment horizontal="center" vertical="center"/>
      <protection locked="0"/>
    </xf>
    <xf numFmtId="169" fontId="1" fillId="0" borderId="4" xfId="0" applyNumberFormat="1" applyFont="1" applyBorder="1" applyAlignment="1">
      <alignment horizontal="center" vertical="center"/>
    </xf>
    <xf numFmtId="169" fontId="3" fillId="6" borderId="6" xfId="0" applyNumberFormat="1" applyFont="1" applyFill="1" applyBorder="1" applyAlignment="1">
      <alignment horizontal="center" vertical="center" wrapText="1"/>
    </xf>
    <xf numFmtId="169" fontId="5" fillId="0" borderId="4" xfId="105" applyNumberFormat="1" applyFont="1" applyFill="1" applyBorder="1" applyAlignment="1" applyProtection="1">
      <alignment horizontal="center" vertical="center"/>
      <protection locked="0"/>
    </xf>
    <xf numFmtId="169" fontId="1" fillId="4" borderId="4" xfId="56" applyNumberFormat="1" applyFont="1" applyFill="1" applyBorder="1" applyAlignment="1" applyProtection="1">
      <alignment horizontal="center" vertical="center" wrapText="1"/>
    </xf>
    <xf numFmtId="169" fontId="1" fillId="0" borderId="4" xfId="60" applyNumberFormat="1" applyFont="1" applyFill="1" applyBorder="1" applyAlignment="1">
      <alignment horizontal="center" vertical="center"/>
    </xf>
    <xf numFmtId="169" fontId="1" fillId="3" borderId="9" xfId="7" applyNumberFormat="1" applyFont="1" applyFill="1" applyBorder="1" applyAlignment="1">
      <alignment horizontal="center" vertical="center" wrapText="1"/>
    </xf>
    <xf numFmtId="169" fontId="1" fillId="4" borderId="3" xfId="60" applyNumberFormat="1" applyFont="1" applyFill="1" applyBorder="1" applyAlignment="1">
      <alignment horizontal="center" vertical="center"/>
    </xf>
    <xf numFmtId="169" fontId="5" fillId="0" borderId="9" xfId="0" applyNumberFormat="1" applyFont="1" applyFill="1" applyBorder="1" applyAlignment="1">
      <alignment horizontal="center" vertical="center" wrapText="1"/>
    </xf>
    <xf numFmtId="169" fontId="1" fillId="0" borderId="9" xfId="60" applyNumberFormat="1" applyFont="1" applyFill="1" applyBorder="1" applyAlignment="1">
      <alignment horizontal="center" vertical="center" wrapText="1"/>
    </xf>
    <xf numFmtId="169" fontId="5" fillId="0" borderId="4" xfId="1" applyNumberFormat="1" applyFont="1" applyFill="1" applyBorder="1" applyAlignment="1" applyProtection="1">
      <alignment horizontal="center" vertical="center"/>
    </xf>
    <xf numFmtId="169" fontId="3" fillId="2" borderId="4" xfId="7" applyNumberFormat="1" applyFont="1" applyFill="1" applyBorder="1" applyAlignment="1">
      <alignment horizontal="center" vertical="center"/>
    </xf>
    <xf numFmtId="169" fontId="3" fillId="4" borderId="0" xfId="0" applyNumberFormat="1" applyFont="1" applyFill="1" applyBorder="1" applyAlignment="1">
      <alignment horizontal="center" vertical="center" wrapText="1"/>
    </xf>
    <xf numFmtId="169" fontId="3" fillId="4" borderId="4" xfId="7" applyNumberFormat="1" applyFont="1" applyFill="1" applyBorder="1" applyAlignment="1">
      <alignment horizontal="center" vertical="center"/>
    </xf>
    <xf numFmtId="169" fontId="1" fillId="0" borderId="0" xfId="7" applyNumberFormat="1" applyFont="1" applyFill="1" applyBorder="1" applyAlignment="1">
      <alignment horizontal="center" vertical="center"/>
    </xf>
    <xf numFmtId="169" fontId="3" fillId="0" borderId="0" xfId="7" applyNumberFormat="1" applyFont="1" applyFill="1" applyBorder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 wrapText="1"/>
    </xf>
    <xf numFmtId="169" fontId="3" fillId="4" borderId="10" xfId="60" applyNumberFormat="1" applyFont="1" applyFill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169" fontId="1" fillId="0" borderId="0" xfId="0" applyNumberFormat="1" applyFont="1" applyAlignment="1">
      <alignment horizontal="center" vertical="center"/>
    </xf>
    <xf numFmtId="169" fontId="5" fillId="4" borderId="3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169" fontId="1" fillId="0" borderId="4" xfId="7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169" fontId="5" fillId="4" borderId="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4" borderId="10" xfId="0" applyNumberFormat="1" applyFont="1" applyFill="1" applyBorder="1" applyAlignment="1" applyProtection="1">
      <alignment horizontal="left" vertical="center" wrapText="1"/>
    </xf>
    <xf numFmtId="0" fontId="5" fillId="4" borderId="10" xfId="0" applyFont="1" applyFill="1" applyBorder="1" applyAlignment="1">
      <alignment vertical="center" wrapText="1"/>
    </xf>
    <xf numFmtId="169" fontId="1" fillId="4" borderId="4" xfId="56" applyNumberFormat="1" applyFont="1" applyFill="1" applyBorder="1" applyAlignment="1" applyProtection="1">
      <alignment horizontal="center" vertical="center" wrapText="1"/>
    </xf>
    <xf numFmtId="0" fontId="1" fillId="4" borderId="10" xfId="56" applyNumberFormat="1" applyFont="1" applyFill="1" applyBorder="1" applyAlignment="1" applyProtection="1">
      <alignment vertical="center" wrapText="1"/>
    </xf>
    <xf numFmtId="0" fontId="1" fillId="4" borderId="8" xfId="3" applyNumberFormat="1" applyFont="1" applyFill="1" applyBorder="1" applyAlignment="1" applyProtection="1">
      <alignment vertical="center" wrapText="1"/>
    </xf>
    <xf numFmtId="0" fontId="1" fillId="4" borderId="10" xfId="3" applyNumberFormat="1" applyFont="1" applyFill="1" applyBorder="1" applyAlignment="1" applyProtection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4" borderId="11" xfId="7" applyNumberFormat="1" applyFont="1" applyFill="1" applyBorder="1" applyAlignment="1">
      <alignment horizontal="center" vertical="center"/>
    </xf>
    <xf numFmtId="169" fontId="1" fillId="4" borderId="11" xfId="0" applyNumberFormat="1" applyFont="1" applyFill="1" applyBorder="1" applyAlignment="1" applyProtection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169" fontId="1" fillId="4" borderId="1" xfId="0" applyNumberFormat="1" applyFont="1" applyFill="1" applyBorder="1" applyAlignment="1">
      <alignment horizontal="center" vertical="center" wrapText="1"/>
    </xf>
    <xf numFmtId="169" fontId="1" fillId="0" borderId="10" xfId="0" applyNumberFormat="1" applyFont="1" applyBorder="1" applyAlignment="1">
      <alignment horizontal="center" vertical="center" wrapText="1"/>
    </xf>
    <xf numFmtId="169" fontId="1" fillId="0" borderId="11" xfId="0" applyNumberFormat="1" applyFont="1" applyFill="1" applyBorder="1" applyAlignment="1">
      <alignment horizontal="center" vertical="center" wrapText="1"/>
    </xf>
    <xf numFmtId="169" fontId="1" fillId="4" borderId="10" xfId="0" applyNumberFormat="1" applyFont="1" applyFill="1" applyBorder="1" applyAlignment="1" applyProtection="1">
      <alignment horizontal="center" vertical="center" wrapText="1"/>
    </xf>
    <xf numFmtId="169" fontId="1" fillId="0" borderId="9" xfId="0" applyNumberFormat="1" applyFont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9" fontId="5" fillId="9" borderId="9" xfId="0" applyNumberFormat="1" applyFont="1" applyFill="1" applyBorder="1" applyAlignment="1">
      <alignment horizontal="center" vertical="center" wrapText="1"/>
    </xf>
    <xf numFmtId="169" fontId="1" fillId="9" borderId="3" xfId="0" applyNumberFormat="1" applyFont="1" applyFill="1" applyBorder="1" applyAlignment="1">
      <alignment horizontal="center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69" fontId="1" fillId="4" borderId="3" xfId="7" applyNumberFormat="1" applyFont="1" applyFill="1" applyBorder="1" applyAlignment="1">
      <alignment horizontal="center" vertical="center"/>
    </xf>
    <xf numFmtId="169" fontId="1" fillId="4" borderId="5" xfId="7" applyNumberFormat="1" applyFont="1" applyFill="1" applyBorder="1" applyAlignment="1">
      <alignment horizontal="center" vertical="center"/>
    </xf>
    <xf numFmtId="169" fontId="1" fillId="4" borderId="3" xfId="7" applyNumberFormat="1" applyFont="1" applyFill="1" applyBorder="1" applyAlignment="1">
      <alignment horizontal="center" vertical="center" wrapText="1"/>
    </xf>
    <xf numFmtId="169" fontId="1" fillId="4" borderId="5" xfId="7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9" fontId="1" fillId="4" borderId="12" xfId="7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9" fontId="1" fillId="0" borderId="3" xfId="105" applyNumberFormat="1" applyFont="1" applyFill="1" applyBorder="1" applyAlignment="1" applyProtection="1">
      <alignment horizontal="center" vertical="center"/>
    </xf>
    <xf numFmtId="169" fontId="1" fillId="0" borderId="12" xfId="105" applyNumberFormat="1" applyFont="1" applyFill="1" applyBorder="1" applyAlignment="1" applyProtection="1">
      <alignment horizontal="center" vertical="center"/>
    </xf>
    <xf numFmtId="169" fontId="1" fillId="0" borderId="5" xfId="105" applyNumberFormat="1" applyFont="1" applyFill="1" applyBorder="1" applyAlignment="1" applyProtection="1">
      <alignment horizontal="center" vertical="center"/>
    </xf>
    <xf numFmtId="169" fontId="1" fillId="0" borderId="3" xfId="105" applyNumberFormat="1" applyFont="1" applyFill="1" applyBorder="1" applyAlignment="1" applyProtection="1">
      <alignment horizontal="center" vertical="center" wrapText="1"/>
    </xf>
    <xf numFmtId="169" fontId="1" fillId="0" borderId="12" xfId="105" applyNumberFormat="1" applyFont="1" applyFill="1" applyBorder="1" applyAlignment="1" applyProtection="1">
      <alignment horizontal="center" vertical="center" wrapText="1"/>
    </xf>
    <xf numFmtId="169" fontId="1" fillId="0" borderId="5" xfId="105" applyNumberFormat="1" applyFont="1" applyFill="1" applyBorder="1" applyAlignment="1" applyProtection="1">
      <alignment horizontal="center" vertical="center" wrapText="1"/>
    </xf>
    <xf numFmtId="169" fontId="6" fillId="4" borderId="4" xfId="0" applyNumberFormat="1" applyFont="1" applyFill="1" applyBorder="1" applyAlignment="1">
      <alignment horizontal="center" vertical="center" wrapText="1"/>
    </xf>
    <xf numFmtId="169" fontId="1" fillId="4" borderId="3" xfId="60" applyNumberFormat="1" applyFont="1" applyFill="1" applyBorder="1" applyAlignment="1">
      <alignment horizontal="center" vertical="center" wrapText="1"/>
    </xf>
    <xf numFmtId="169" fontId="1" fillId="4" borderId="12" xfId="60" applyNumberFormat="1" applyFont="1" applyFill="1" applyBorder="1" applyAlignment="1">
      <alignment horizontal="center" vertical="center" wrapText="1"/>
    </xf>
    <xf numFmtId="169" fontId="1" fillId="4" borderId="5" xfId="60" applyNumberFormat="1" applyFont="1" applyFill="1" applyBorder="1" applyAlignment="1">
      <alignment horizontal="center" vertical="center" wrapText="1"/>
    </xf>
    <xf numFmtId="169" fontId="1" fillId="4" borderId="3" xfId="60" applyNumberFormat="1" applyFont="1" applyFill="1" applyBorder="1" applyAlignment="1">
      <alignment horizontal="center" vertical="center"/>
    </xf>
    <xf numFmtId="169" fontId="1" fillId="4" borderId="12" xfId="60" applyNumberFormat="1" applyFont="1" applyFill="1" applyBorder="1" applyAlignment="1">
      <alignment horizontal="center" vertical="center"/>
    </xf>
    <xf numFmtId="169" fontId="1" fillId="4" borderId="5" xfId="60" applyNumberFormat="1" applyFont="1" applyFill="1" applyBorder="1" applyAlignment="1">
      <alignment horizontal="center" vertical="center"/>
    </xf>
    <xf numFmtId="169" fontId="5" fillId="4" borderId="3" xfId="0" applyNumberFormat="1" applyFont="1" applyFill="1" applyBorder="1" applyAlignment="1">
      <alignment horizontal="center" vertical="center" wrapText="1"/>
    </xf>
    <xf numFmtId="169" fontId="5" fillId="4" borderId="1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9" fontId="5" fillId="4" borderId="4" xfId="0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9" fontId="3" fillId="5" borderId="3" xfId="7" applyNumberFormat="1" applyFont="1" applyFill="1" applyBorder="1" applyAlignment="1">
      <alignment horizontal="center" vertical="center" wrapText="1"/>
    </xf>
    <xf numFmtId="169" fontId="3" fillId="5" borderId="5" xfId="7" applyNumberFormat="1" applyFont="1" applyFill="1" applyBorder="1" applyAlignment="1">
      <alignment horizontal="center" vertical="center" wrapText="1"/>
    </xf>
    <xf numFmtId="169" fontId="1" fillId="0" borderId="3" xfId="60" applyNumberFormat="1" applyFont="1" applyFill="1" applyBorder="1" applyAlignment="1">
      <alignment horizontal="center" vertical="center" wrapText="1"/>
    </xf>
    <xf numFmtId="169" fontId="1" fillId="0" borderId="12" xfId="60" applyNumberFormat="1" applyFont="1" applyFill="1" applyBorder="1" applyAlignment="1">
      <alignment horizontal="center" vertical="center" wrapText="1"/>
    </xf>
    <xf numFmtId="169" fontId="1" fillId="0" borderId="5" xfId="60" applyNumberFormat="1" applyFont="1" applyFill="1" applyBorder="1" applyAlignment="1">
      <alignment horizontal="center" vertical="center" wrapText="1"/>
    </xf>
    <xf numFmtId="169" fontId="1" fillId="0" borderId="3" xfId="7" applyNumberFormat="1" applyFont="1" applyFill="1" applyBorder="1" applyAlignment="1">
      <alignment horizontal="center" vertical="center" wrapText="1"/>
    </xf>
    <xf numFmtId="169" fontId="1" fillId="0" borderId="12" xfId="7" applyNumberFormat="1" applyFont="1" applyFill="1" applyBorder="1" applyAlignment="1">
      <alignment horizontal="center" vertical="center" wrapText="1"/>
    </xf>
    <xf numFmtId="169" fontId="1" fillId="0" borderId="5" xfId="7" applyNumberFormat="1" applyFont="1" applyFill="1" applyBorder="1" applyAlignment="1">
      <alignment horizontal="center" vertical="center" wrapText="1"/>
    </xf>
    <xf numFmtId="169" fontId="1" fillId="0" borderId="3" xfId="25" applyNumberFormat="1" applyFont="1" applyFill="1" applyBorder="1" applyAlignment="1">
      <alignment horizontal="center" vertical="center"/>
    </xf>
    <xf numFmtId="169" fontId="1" fillId="0" borderId="12" xfId="25" applyNumberFormat="1" applyFont="1" applyFill="1" applyBorder="1" applyAlignment="1">
      <alignment horizontal="center" vertical="center"/>
    </xf>
    <xf numFmtId="169" fontId="1" fillId="0" borderId="5" xfId="25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9" fontId="3" fillId="5" borderId="3" xfId="0" applyNumberFormat="1" applyFont="1" applyFill="1" applyBorder="1" applyAlignment="1">
      <alignment horizontal="center" vertical="center" wrapText="1"/>
    </xf>
    <xf numFmtId="169" fontId="3" fillId="5" borderId="5" xfId="0" applyNumberFormat="1" applyFont="1" applyFill="1" applyBorder="1" applyAlignment="1">
      <alignment horizontal="center" vertical="center" wrapText="1"/>
    </xf>
    <xf numFmtId="169" fontId="14" fillId="8" borderId="10" xfId="0" applyNumberFormat="1" applyFont="1" applyFill="1" applyBorder="1" applyAlignment="1">
      <alignment horizontal="center" vertical="center" wrapText="1"/>
    </xf>
    <xf numFmtId="169" fontId="14" fillId="8" borderId="8" xfId="0" applyNumberFormat="1" applyFont="1" applyFill="1" applyBorder="1" applyAlignment="1">
      <alignment horizontal="center" vertical="center" wrapText="1"/>
    </xf>
    <xf numFmtId="169" fontId="14" fillId="8" borderId="9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4" borderId="4" xfId="60" applyNumberFormat="1" applyFont="1" applyFill="1" applyBorder="1" applyAlignment="1">
      <alignment horizontal="center" vertical="center" wrapText="1"/>
    </xf>
    <xf numFmtId="169" fontId="1" fillId="4" borderId="4" xfId="7" applyNumberFormat="1" applyFont="1" applyFill="1" applyBorder="1" applyAlignment="1">
      <alignment horizontal="center" vertical="center" wrapText="1"/>
    </xf>
    <xf numFmtId="169" fontId="1" fillId="0" borderId="4" xfId="7" applyNumberFormat="1" applyFont="1" applyFill="1" applyBorder="1" applyAlignment="1">
      <alignment horizontal="center" vertical="center" wrapText="1"/>
    </xf>
    <xf numFmtId="169" fontId="1" fillId="7" borderId="4" xfId="60" applyNumberFormat="1" applyFont="1" applyFill="1" applyBorder="1" applyAlignment="1">
      <alignment horizontal="center" vertical="center"/>
    </xf>
    <xf numFmtId="169" fontId="1" fillId="4" borderId="3" xfId="0" applyNumberFormat="1" applyFont="1" applyFill="1" applyBorder="1" applyAlignment="1">
      <alignment horizontal="center" vertical="center" wrapText="1"/>
    </xf>
    <xf numFmtId="169" fontId="1" fillId="4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left" vertical="center" wrapText="1"/>
    </xf>
    <xf numFmtId="169" fontId="1" fillId="4" borderId="12" xfId="7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56" applyNumberFormat="1" applyFont="1" applyFill="1" applyBorder="1" applyAlignment="1" applyProtection="1">
      <alignment horizontal="left" vertical="center" wrapText="1"/>
    </xf>
    <xf numFmtId="0" fontId="1" fillId="4" borderId="12" xfId="56" applyNumberFormat="1" applyFont="1" applyFill="1" applyBorder="1" applyAlignment="1" applyProtection="1">
      <alignment horizontal="left" vertical="center" wrapText="1"/>
    </xf>
    <xf numFmtId="0" fontId="1" fillId="4" borderId="5" xfId="56" applyNumberFormat="1" applyFont="1" applyFill="1" applyBorder="1" applyAlignment="1" applyProtection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9" fontId="5" fillId="4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67" fontId="1" fillId="0" borderId="3" xfId="1" applyNumberFormat="1" applyFont="1" applyFill="1" applyBorder="1" applyAlignment="1">
      <alignment horizontal="center" vertical="center" wrapText="1"/>
    </xf>
    <xf numFmtId="167" fontId="1" fillId="0" borderId="12" xfId="1" applyNumberFormat="1" applyFont="1" applyFill="1" applyBorder="1" applyAlignment="1">
      <alignment horizontal="center" vertical="center" wrapText="1"/>
    </xf>
    <xf numFmtId="167" fontId="1" fillId="0" borderId="5" xfId="1" applyNumberFormat="1" applyFont="1" applyFill="1" applyBorder="1" applyAlignment="1">
      <alignment horizontal="center" vertical="center" wrapText="1"/>
    </xf>
    <xf numFmtId="169" fontId="1" fillId="4" borderId="4" xfId="60" applyNumberFormat="1" applyFont="1" applyFill="1" applyBorder="1" applyAlignment="1">
      <alignment horizontal="center" vertical="center"/>
    </xf>
    <xf numFmtId="169" fontId="1" fillId="0" borderId="3" xfId="104" applyNumberFormat="1" applyFont="1" applyFill="1" applyBorder="1" applyAlignment="1">
      <alignment horizontal="center" vertical="center" wrapText="1"/>
    </xf>
    <xf numFmtId="169" fontId="1" fillId="0" borderId="12" xfId="104" applyNumberFormat="1" applyFont="1" applyFill="1" applyBorder="1" applyAlignment="1">
      <alignment horizontal="center" vertical="center" wrapText="1"/>
    </xf>
    <xf numFmtId="169" fontId="1" fillId="0" borderId="5" xfId="104" applyNumberFormat="1" applyFont="1" applyFill="1" applyBorder="1" applyAlignment="1">
      <alignment horizontal="center" vertical="center" wrapText="1"/>
    </xf>
    <xf numFmtId="169" fontId="1" fillId="4" borderId="4" xfId="56" applyNumberFormat="1" applyFont="1" applyFill="1" applyBorder="1" applyAlignment="1" applyProtection="1">
      <alignment horizontal="center" vertical="center" wrapText="1"/>
    </xf>
    <xf numFmtId="169" fontId="5" fillId="0" borderId="4" xfId="105" applyNumberFormat="1" applyFont="1" applyFill="1" applyBorder="1" applyAlignment="1" applyProtection="1">
      <alignment horizontal="center" vertical="center"/>
      <protection locked="0"/>
    </xf>
    <xf numFmtId="169" fontId="1" fillId="0" borderId="3" xfId="0" applyNumberFormat="1" applyFont="1" applyFill="1" applyBorder="1" applyAlignment="1">
      <alignment horizontal="center" vertical="center" wrapText="1"/>
    </xf>
    <xf numFmtId="169" fontId="1" fillId="0" borderId="12" xfId="0" applyNumberFormat="1" applyFont="1" applyFill="1" applyBorder="1" applyAlignment="1">
      <alignment horizontal="center" vertical="center" wrapText="1"/>
    </xf>
    <xf numFmtId="169" fontId="1" fillId="0" borderId="5" xfId="0" applyNumberFormat="1" applyFont="1" applyFill="1" applyBorder="1" applyAlignment="1">
      <alignment horizontal="center" vertical="center" wrapText="1"/>
    </xf>
    <xf numFmtId="169" fontId="1" fillId="4" borderId="3" xfId="56" applyNumberFormat="1" applyFont="1" applyFill="1" applyBorder="1" applyAlignment="1" applyProtection="1">
      <alignment horizontal="center" vertical="center" wrapText="1"/>
    </xf>
    <xf numFmtId="169" fontId="1" fillId="4" borderId="12" xfId="56" applyNumberFormat="1" applyFont="1" applyFill="1" applyBorder="1" applyAlignment="1" applyProtection="1">
      <alignment horizontal="center" vertical="center" wrapText="1"/>
    </xf>
    <xf numFmtId="169" fontId="1" fillId="4" borderId="5" xfId="56" applyNumberFormat="1" applyFont="1" applyFill="1" applyBorder="1" applyAlignment="1" applyProtection="1">
      <alignment horizontal="center" vertical="center" wrapText="1"/>
    </xf>
    <xf numFmtId="169" fontId="1" fillId="4" borderId="12" xfId="0" applyNumberFormat="1" applyFont="1" applyFill="1" applyBorder="1" applyAlignment="1">
      <alignment horizontal="center"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169" fontId="1" fillId="0" borderId="12" xfId="0" applyNumberFormat="1" applyFont="1" applyBorder="1" applyAlignment="1">
      <alignment horizontal="center" vertical="center" wrapText="1"/>
    </xf>
    <xf numFmtId="169" fontId="1" fillId="0" borderId="5" xfId="0" applyNumberFormat="1" applyFont="1" applyBorder="1" applyAlignment="1">
      <alignment horizontal="center" vertical="center" wrapText="1"/>
    </xf>
    <xf numFmtId="169" fontId="1" fillId="0" borderId="3" xfId="31" applyNumberFormat="1" applyFont="1" applyFill="1" applyBorder="1" applyAlignment="1">
      <alignment horizontal="center" vertical="center"/>
    </xf>
    <xf numFmtId="169" fontId="1" fillId="0" borderId="12" xfId="31" applyNumberFormat="1" applyFont="1" applyFill="1" applyBorder="1" applyAlignment="1">
      <alignment horizontal="center" vertical="center"/>
    </xf>
    <xf numFmtId="169" fontId="1" fillId="0" borderId="5" xfId="31" applyNumberFormat="1" applyFont="1" applyFill="1" applyBorder="1" applyAlignment="1">
      <alignment horizontal="center" vertical="center"/>
    </xf>
    <xf numFmtId="169" fontId="1" fillId="0" borderId="7" xfId="105" applyNumberFormat="1" applyFont="1" applyFill="1" applyBorder="1" applyAlignment="1" applyProtection="1">
      <alignment horizontal="center" vertical="center"/>
    </xf>
    <xf numFmtId="169" fontId="1" fillId="0" borderId="7" xfId="105" applyNumberFormat="1" applyFont="1" applyFill="1" applyBorder="1" applyAlignment="1" applyProtection="1">
      <alignment horizontal="center" vertical="center" wrapText="1"/>
    </xf>
    <xf numFmtId="169" fontId="1" fillId="4" borderId="16" xfId="7" applyNumberFormat="1" applyFont="1" applyFill="1" applyBorder="1" applyAlignment="1">
      <alignment horizontal="center" vertical="center" wrapText="1"/>
    </xf>
  </cellXfs>
  <cellStyles count="106">
    <cellStyle name="Millares" xfId="105" builtinId="3"/>
    <cellStyle name="Millares [0]" xfId="104" builtinId="6"/>
    <cellStyle name="Millares 10" xfId="4"/>
    <cellStyle name="Millares 10 10" xfId="57"/>
    <cellStyle name="Millares 10 11" xfId="65"/>
    <cellStyle name="Millares 10 12" xfId="70"/>
    <cellStyle name="Millares 10 13" xfId="75"/>
    <cellStyle name="Millares 10 14" xfId="82"/>
    <cellStyle name="Millares 10 15" xfId="87"/>
    <cellStyle name="Millares 10 16" xfId="93"/>
    <cellStyle name="Millares 10 17" xfId="100"/>
    <cellStyle name="Millares 10 2" xfId="10"/>
    <cellStyle name="Millares 10 3" xfId="16"/>
    <cellStyle name="Millares 10 4" xfId="22"/>
    <cellStyle name="Millares 10 5" xfId="28"/>
    <cellStyle name="Millares 10 6" xfId="34"/>
    <cellStyle name="Millares 10 7" xfId="39"/>
    <cellStyle name="Millares 10 8" xfId="44"/>
    <cellStyle name="Millares 10 9" xfId="50"/>
    <cellStyle name="Millares 11" xfId="5"/>
    <cellStyle name="Millares 11 10" xfId="58"/>
    <cellStyle name="Millares 11 11" xfId="66"/>
    <cellStyle name="Millares 11 12" xfId="71"/>
    <cellStyle name="Millares 11 13" xfId="76"/>
    <cellStyle name="Millares 11 14" xfId="83"/>
    <cellStyle name="Millares 11 15" xfId="88"/>
    <cellStyle name="Millares 11 16" xfId="94"/>
    <cellStyle name="Millares 11 17" xfId="99"/>
    <cellStyle name="Millares 11 2" xfId="11"/>
    <cellStyle name="Millares 11 3" xfId="17"/>
    <cellStyle name="Millares 11 4" xfId="23"/>
    <cellStyle name="Millares 11 5" xfId="29"/>
    <cellStyle name="Millares 11 6" xfId="35"/>
    <cellStyle name="Millares 11 7" xfId="40"/>
    <cellStyle name="Millares 11 8" xfId="45"/>
    <cellStyle name="Millares 11 9" xfId="51"/>
    <cellStyle name="Millares 2" xfId="2"/>
    <cellStyle name="Millares 2 10" xfId="55"/>
    <cellStyle name="Millares 2 11" xfId="63"/>
    <cellStyle name="Millares 2 12" xfId="68"/>
    <cellStyle name="Millares 2 13" xfId="73"/>
    <cellStyle name="Millares 2 14" xfId="80"/>
    <cellStyle name="Millares 2 15" xfId="85"/>
    <cellStyle name="Millares 2 16" xfId="91"/>
    <cellStyle name="Millares 2 17" xfId="102"/>
    <cellStyle name="Millares 2 2" xfId="8"/>
    <cellStyle name="Millares 2 3" xfId="14"/>
    <cellStyle name="Millares 2 4" xfId="20"/>
    <cellStyle name="Millares 2 5" xfId="26"/>
    <cellStyle name="Millares 2 6" xfId="32"/>
    <cellStyle name="Millares 2 7" xfId="37"/>
    <cellStyle name="Millares 2 8" xfId="42"/>
    <cellStyle name="Millares 2 9" xfId="48"/>
    <cellStyle name="Moneda" xfId="1" builtinId="4"/>
    <cellStyle name="Moneda [0]" xfId="7" builtinId="7"/>
    <cellStyle name="Moneda [0] 10" xfId="60"/>
    <cellStyle name="Moneda [0] 2" xfId="13"/>
    <cellStyle name="Moneda [0] 2 2" xfId="97"/>
    <cellStyle name="Moneda [0] 3" xfId="19"/>
    <cellStyle name="Moneda [0] 4" xfId="25"/>
    <cellStyle name="Moneda [0] 5" xfId="31"/>
    <cellStyle name="Moneda [0] 8" xfId="47"/>
    <cellStyle name="Moneda [0] 9" xfId="53"/>
    <cellStyle name="Normal" xfId="0" builtinId="0"/>
    <cellStyle name="Normal 10 2" xfId="103"/>
    <cellStyle name="Normal 18 2" xfId="6"/>
    <cellStyle name="Normal 18 2 10" xfId="59"/>
    <cellStyle name="Normal 18 2 11" xfId="67"/>
    <cellStyle name="Normal 18 2 12" xfId="72"/>
    <cellStyle name="Normal 18 2 13" xfId="77"/>
    <cellStyle name="Normal 18 2 14" xfId="84"/>
    <cellStyle name="Normal 18 2 15" xfId="89"/>
    <cellStyle name="Normal 18 2 16" xfId="95"/>
    <cellStyle name="Normal 18 2 17" xfId="98"/>
    <cellStyle name="Normal 18 2 2" xfId="12"/>
    <cellStyle name="Normal 18 2 3" xfId="18"/>
    <cellStyle name="Normal 18 2 4" xfId="24"/>
    <cellStyle name="Normal 18 2 5" xfId="30"/>
    <cellStyle name="Normal 18 2 6" xfId="36"/>
    <cellStyle name="Normal 18 2 7" xfId="41"/>
    <cellStyle name="Normal 18 2 8" xfId="46"/>
    <cellStyle name="Normal 18 2 9" xfId="52"/>
    <cellStyle name="Normal 2" xfId="3"/>
    <cellStyle name="Normal 2 10" xfId="56"/>
    <cellStyle name="Normal 2 11" xfId="64"/>
    <cellStyle name="Normal 2 12" xfId="69"/>
    <cellStyle name="Normal 2 13" xfId="74"/>
    <cellStyle name="Normal 2 14" xfId="81"/>
    <cellStyle name="Normal 2 15" xfId="86"/>
    <cellStyle name="Normal 2 16" xfId="92"/>
    <cellStyle name="Normal 2 17" xfId="96"/>
    <cellStyle name="Normal 2 2" xfId="9"/>
    <cellStyle name="Normal 2 3" xfId="15"/>
    <cellStyle name="Normal 2 4" xfId="21"/>
    <cellStyle name="Normal 2 5" xfId="27"/>
    <cellStyle name="Normal 2 6" xfId="33"/>
    <cellStyle name="Normal 2 7" xfId="38"/>
    <cellStyle name="Normal 2 8" xfId="43"/>
    <cellStyle name="Normal 2 9" xfId="49"/>
    <cellStyle name="Normal 3" xfId="54"/>
    <cellStyle name="Normal 3 2" xfId="101"/>
    <cellStyle name="Normal 4" xfId="61"/>
    <cellStyle name="Normal 5" xfId="62"/>
    <cellStyle name="Normal 6" xfId="90"/>
    <cellStyle name="Normal 7" xfId="78"/>
    <cellStyle name="Normal 8" xfId="79"/>
  </cellStyles>
  <dxfs count="0"/>
  <tableStyles count="0" defaultTableStyle="TableStyleMedium2" defaultPivotStyle="PivotStyleLight16"/>
  <colors>
    <mruColors>
      <color rgb="FF478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0"/>
  <sheetViews>
    <sheetView tabSelected="1" topLeftCell="A37" zoomScale="79" zoomScaleNormal="79" workbookViewId="0">
      <selection activeCell="E7" sqref="E7:E18"/>
    </sheetView>
  </sheetViews>
  <sheetFormatPr baseColWidth="10" defaultRowHeight="12.75" x14ac:dyDescent="0.2"/>
  <cols>
    <col min="1" max="1" width="15.140625" style="12" customWidth="1"/>
    <col min="2" max="2" width="53.5703125" style="9" customWidth="1"/>
    <col min="3" max="3" width="23.140625" style="201" customWidth="1"/>
    <col min="4" max="4" width="24" style="201" customWidth="1"/>
    <col min="5" max="5" width="20.7109375" style="199" customWidth="1"/>
    <col min="6" max="6" width="21.7109375" style="199" customWidth="1"/>
    <col min="7" max="7" width="21" style="200" customWidth="1"/>
    <col min="8" max="8" width="22.5703125" style="200" customWidth="1"/>
    <col min="9" max="9" width="22.28515625" style="12" customWidth="1"/>
    <col min="10" max="10" width="3.28515625" style="8" customWidth="1"/>
    <col min="11" max="11" width="4.140625" style="8" customWidth="1"/>
    <col min="12" max="13" width="3.5703125" style="8" customWidth="1"/>
    <col min="14" max="14" width="41.85546875" style="9" customWidth="1"/>
    <col min="15" max="16384" width="11.42578125" style="51"/>
  </cols>
  <sheetData>
    <row r="1" spans="1:14" ht="30" customHeight="1" x14ac:dyDescent="0.2">
      <c r="A1" s="332" t="s">
        <v>354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</row>
    <row r="2" spans="1:14" ht="30" customHeight="1" x14ac:dyDescent="0.2">
      <c r="A2" s="290" t="s">
        <v>463</v>
      </c>
      <c r="B2" s="290" t="s">
        <v>314</v>
      </c>
      <c r="C2" s="292" t="s">
        <v>473</v>
      </c>
      <c r="D2" s="292" t="s">
        <v>474</v>
      </c>
      <c r="E2" s="294" t="s">
        <v>464</v>
      </c>
      <c r="F2" s="295"/>
      <c r="G2" s="296"/>
      <c r="H2" s="279" t="s">
        <v>466</v>
      </c>
      <c r="I2" s="290" t="s">
        <v>5</v>
      </c>
      <c r="J2" s="297" t="s">
        <v>0</v>
      </c>
      <c r="K2" s="297" t="s">
        <v>1</v>
      </c>
      <c r="L2" s="297" t="s">
        <v>2</v>
      </c>
      <c r="M2" s="297" t="s">
        <v>16</v>
      </c>
      <c r="N2" s="277" t="s">
        <v>17</v>
      </c>
    </row>
    <row r="3" spans="1:14" s="52" customFormat="1" ht="61.5" customHeight="1" x14ac:dyDescent="0.2">
      <c r="A3" s="291"/>
      <c r="B3" s="291"/>
      <c r="C3" s="293"/>
      <c r="D3" s="293"/>
      <c r="E3" s="103" t="s">
        <v>3</v>
      </c>
      <c r="F3" s="103" t="s">
        <v>4</v>
      </c>
      <c r="G3" s="104" t="s">
        <v>465</v>
      </c>
      <c r="H3" s="280"/>
      <c r="I3" s="291"/>
      <c r="J3" s="298"/>
      <c r="K3" s="298"/>
      <c r="L3" s="298"/>
      <c r="M3" s="298"/>
      <c r="N3" s="278"/>
    </row>
    <row r="4" spans="1:14" ht="37.5" customHeight="1" x14ac:dyDescent="0.2">
      <c r="A4" s="302" t="s">
        <v>308</v>
      </c>
      <c r="B4" s="303"/>
      <c r="C4" s="105">
        <f>C5+C27+C48+C62+C71+C93+C98+C124+C132+C140</f>
        <v>351507010440</v>
      </c>
      <c r="D4" s="103">
        <f>D5+D27+D48+D62+D71+D93+D98+D124+D132+D140</f>
        <v>346677070746</v>
      </c>
      <c r="E4" s="103">
        <f>E5+E27+E48+E62+E71+E93+E98+E124+E132+E140</f>
        <v>132668617144</v>
      </c>
      <c r="F4" s="103">
        <f t="shared" ref="F4:H4" si="0">F5+F27+F48+F62+F71+F93+F98+F124+F132+F140</f>
        <v>202553956353</v>
      </c>
      <c r="G4" s="103">
        <f t="shared" si="0"/>
        <v>335222573497</v>
      </c>
      <c r="H4" s="103">
        <f t="shared" si="0"/>
        <v>11454497249</v>
      </c>
      <c r="I4" s="59"/>
      <c r="J4" s="13">
        <v>1</v>
      </c>
      <c r="K4" s="13"/>
      <c r="L4" s="13"/>
      <c r="M4" s="13"/>
      <c r="N4" s="31" t="s">
        <v>18</v>
      </c>
    </row>
    <row r="5" spans="1:14" ht="12.75" customHeight="1" x14ac:dyDescent="0.2">
      <c r="A5" s="313" t="s">
        <v>307</v>
      </c>
      <c r="B5" s="314"/>
      <c r="C5" s="120">
        <f>C6+C19+C25</f>
        <v>154042098335</v>
      </c>
      <c r="D5" s="120">
        <f>D6+D19+D25</f>
        <v>134951126888</v>
      </c>
      <c r="E5" s="120">
        <f t="shared" ref="E5:G5" si="1">E6+E19+E25</f>
        <v>7897517986</v>
      </c>
      <c r="F5" s="120">
        <f t="shared" si="1"/>
        <v>127053608902</v>
      </c>
      <c r="G5" s="120">
        <f t="shared" si="1"/>
        <v>134951126888</v>
      </c>
      <c r="H5" s="120">
        <f>H6+H19+H25</f>
        <v>0</v>
      </c>
      <c r="I5" s="60"/>
      <c r="J5" s="14">
        <v>1</v>
      </c>
      <c r="K5" s="14">
        <v>1</v>
      </c>
      <c r="L5" s="14"/>
      <c r="M5" s="14"/>
      <c r="N5" s="57" t="s">
        <v>19</v>
      </c>
    </row>
    <row r="6" spans="1:14" ht="29.25" customHeight="1" x14ac:dyDescent="0.2">
      <c r="A6" s="78"/>
      <c r="B6" s="78" t="s">
        <v>20</v>
      </c>
      <c r="C6" s="122">
        <f>C7</f>
        <v>1552463757</v>
      </c>
      <c r="D6" s="122">
        <f>D7</f>
        <v>1403116034</v>
      </c>
      <c r="E6" s="122">
        <f t="shared" ref="E6:G6" si="2">E7</f>
        <v>1057358870</v>
      </c>
      <c r="F6" s="122">
        <f t="shared" si="2"/>
        <v>345757164</v>
      </c>
      <c r="G6" s="122">
        <f t="shared" si="2"/>
        <v>1403116034</v>
      </c>
      <c r="H6" s="122">
        <f t="shared" ref="H6" si="3">H7</f>
        <v>0</v>
      </c>
      <c r="I6" s="61"/>
      <c r="J6" s="16">
        <v>1</v>
      </c>
      <c r="K6" s="16">
        <v>1</v>
      </c>
      <c r="L6" s="16">
        <v>1</v>
      </c>
      <c r="M6" s="16"/>
      <c r="N6" s="77" t="s">
        <v>336</v>
      </c>
    </row>
    <row r="7" spans="1:14" ht="37.5" customHeight="1" x14ac:dyDescent="0.2">
      <c r="A7" s="306" t="s">
        <v>377</v>
      </c>
      <c r="B7" s="350" t="s">
        <v>337</v>
      </c>
      <c r="C7" s="364">
        <v>1552463757</v>
      </c>
      <c r="D7" s="281">
        <v>1403116034</v>
      </c>
      <c r="E7" s="281">
        <v>1057358870</v>
      </c>
      <c r="F7" s="281">
        <v>345757164</v>
      </c>
      <c r="G7" s="284">
        <f>E7+F7</f>
        <v>1403116034</v>
      </c>
      <c r="H7" s="284">
        <f>D7-G7</f>
        <v>0</v>
      </c>
      <c r="I7" s="338" t="s">
        <v>6</v>
      </c>
      <c r="J7" s="7">
        <v>1</v>
      </c>
      <c r="K7" s="7">
        <v>1</v>
      </c>
      <c r="L7" s="7">
        <v>1</v>
      </c>
      <c r="M7" s="7">
        <v>1</v>
      </c>
      <c r="N7" s="4" t="s">
        <v>232</v>
      </c>
    </row>
    <row r="8" spans="1:14" ht="36.75" customHeight="1" x14ac:dyDescent="0.2">
      <c r="A8" s="307"/>
      <c r="B8" s="351"/>
      <c r="C8" s="365"/>
      <c r="D8" s="282"/>
      <c r="E8" s="282"/>
      <c r="F8" s="282"/>
      <c r="G8" s="285"/>
      <c r="H8" s="285"/>
      <c r="I8" s="339"/>
      <c r="J8" s="7">
        <v>1</v>
      </c>
      <c r="K8" s="7">
        <v>1</v>
      </c>
      <c r="L8" s="7">
        <v>1</v>
      </c>
      <c r="M8" s="7">
        <v>2</v>
      </c>
      <c r="N8" s="4" t="s">
        <v>21</v>
      </c>
    </row>
    <row r="9" spans="1:14" ht="25.5" customHeight="1" x14ac:dyDescent="0.2">
      <c r="A9" s="307"/>
      <c r="B9" s="351"/>
      <c r="C9" s="365"/>
      <c r="D9" s="282"/>
      <c r="E9" s="282"/>
      <c r="F9" s="282"/>
      <c r="G9" s="285"/>
      <c r="H9" s="285"/>
      <c r="I9" s="339"/>
      <c r="J9" s="7">
        <v>1</v>
      </c>
      <c r="K9" s="7">
        <v>1</v>
      </c>
      <c r="L9" s="7">
        <v>1</v>
      </c>
      <c r="M9" s="7">
        <v>3</v>
      </c>
      <c r="N9" s="4" t="s">
        <v>233</v>
      </c>
    </row>
    <row r="10" spans="1:14" ht="38.25" customHeight="1" x14ac:dyDescent="0.2">
      <c r="A10" s="307"/>
      <c r="B10" s="351"/>
      <c r="C10" s="365"/>
      <c r="D10" s="282"/>
      <c r="E10" s="282"/>
      <c r="F10" s="282"/>
      <c r="G10" s="285"/>
      <c r="H10" s="285"/>
      <c r="I10" s="339"/>
      <c r="J10" s="7">
        <v>1</v>
      </c>
      <c r="K10" s="7">
        <v>1</v>
      </c>
      <c r="L10" s="7">
        <v>1</v>
      </c>
      <c r="M10" s="7">
        <v>4</v>
      </c>
      <c r="N10" s="4" t="s">
        <v>22</v>
      </c>
    </row>
    <row r="11" spans="1:14" ht="51" customHeight="1" x14ac:dyDescent="0.2">
      <c r="A11" s="307"/>
      <c r="B11" s="351"/>
      <c r="C11" s="365"/>
      <c r="D11" s="282"/>
      <c r="E11" s="282"/>
      <c r="F11" s="282"/>
      <c r="G11" s="285"/>
      <c r="H11" s="285"/>
      <c r="I11" s="339"/>
      <c r="J11" s="7">
        <v>1</v>
      </c>
      <c r="K11" s="7">
        <v>1</v>
      </c>
      <c r="L11" s="7">
        <v>1</v>
      </c>
      <c r="M11" s="7">
        <v>5</v>
      </c>
      <c r="N11" s="4" t="s">
        <v>234</v>
      </c>
    </row>
    <row r="12" spans="1:14" ht="35.25" customHeight="1" x14ac:dyDescent="0.2">
      <c r="A12" s="307"/>
      <c r="B12" s="351"/>
      <c r="C12" s="365"/>
      <c r="D12" s="282"/>
      <c r="E12" s="282"/>
      <c r="F12" s="282"/>
      <c r="G12" s="285"/>
      <c r="H12" s="285"/>
      <c r="I12" s="339"/>
      <c r="J12" s="7">
        <v>1</v>
      </c>
      <c r="K12" s="7">
        <v>1</v>
      </c>
      <c r="L12" s="7">
        <v>1</v>
      </c>
      <c r="M12" s="7">
        <v>6</v>
      </c>
      <c r="N12" s="4" t="s">
        <v>273</v>
      </c>
    </row>
    <row r="13" spans="1:14" ht="36.75" customHeight="1" x14ac:dyDescent="0.2">
      <c r="A13" s="307"/>
      <c r="B13" s="351"/>
      <c r="C13" s="365"/>
      <c r="D13" s="282"/>
      <c r="E13" s="282"/>
      <c r="F13" s="282"/>
      <c r="G13" s="285"/>
      <c r="H13" s="285"/>
      <c r="I13" s="339"/>
      <c r="J13" s="7">
        <v>1</v>
      </c>
      <c r="K13" s="7">
        <v>1</v>
      </c>
      <c r="L13" s="7">
        <v>1</v>
      </c>
      <c r="M13" s="7">
        <v>7</v>
      </c>
      <c r="N13" s="4" t="s">
        <v>23</v>
      </c>
    </row>
    <row r="14" spans="1:14" ht="25.5" customHeight="1" x14ac:dyDescent="0.2">
      <c r="A14" s="307"/>
      <c r="B14" s="351"/>
      <c r="C14" s="365"/>
      <c r="D14" s="282"/>
      <c r="E14" s="282"/>
      <c r="F14" s="282"/>
      <c r="G14" s="285"/>
      <c r="H14" s="285"/>
      <c r="I14" s="339"/>
      <c r="J14" s="7">
        <v>1</v>
      </c>
      <c r="K14" s="7">
        <v>1</v>
      </c>
      <c r="L14" s="7">
        <v>1</v>
      </c>
      <c r="M14" s="7">
        <v>8</v>
      </c>
      <c r="N14" s="4" t="s">
        <v>235</v>
      </c>
    </row>
    <row r="15" spans="1:14" ht="38.25" customHeight="1" x14ac:dyDescent="0.2">
      <c r="A15" s="307"/>
      <c r="B15" s="351"/>
      <c r="C15" s="365"/>
      <c r="D15" s="282"/>
      <c r="E15" s="282"/>
      <c r="F15" s="282"/>
      <c r="G15" s="285"/>
      <c r="H15" s="285"/>
      <c r="I15" s="339"/>
      <c r="J15" s="7">
        <v>1</v>
      </c>
      <c r="K15" s="7">
        <v>1</v>
      </c>
      <c r="L15" s="7">
        <v>1</v>
      </c>
      <c r="M15" s="7">
        <v>9</v>
      </c>
      <c r="N15" s="4" t="s">
        <v>236</v>
      </c>
    </row>
    <row r="16" spans="1:14" ht="16.5" customHeight="1" x14ac:dyDescent="0.2">
      <c r="A16" s="307"/>
      <c r="B16" s="351"/>
      <c r="C16" s="365"/>
      <c r="D16" s="282"/>
      <c r="E16" s="282"/>
      <c r="F16" s="282"/>
      <c r="G16" s="285"/>
      <c r="H16" s="285"/>
      <c r="I16" s="339"/>
      <c r="J16" s="7">
        <v>1</v>
      </c>
      <c r="K16" s="7">
        <v>1</v>
      </c>
      <c r="L16" s="7">
        <v>1</v>
      </c>
      <c r="M16" s="7">
        <v>10</v>
      </c>
      <c r="N16" s="4" t="s">
        <v>25</v>
      </c>
    </row>
    <row r="17" spans="1:14" ht="36" customHeight="1" x14ac:dyDescent="0.2">
      <c r="A17" s="307"/>
      <c r="B17" s="351"/>
      <c r="C17" s="365"/>
      <c r="D17" s="282"/>
      <c r="E17" s="282"/>
      <c r="F17" s="282"/>
      <c r="G17" s="285"/>
      <c r="H17" s="285"/>
      <c r="I17" s="339"/>
      <c r="J17" s="7">
        <v>1</v>
      </c>
      <c r="K17" s="7">
        <v>1</v>
      </c>
      <c r="L17" s="7">
        <v>1</v>
      </c>
      <c r="M17" s="7">
        <v>11</v>
      </c>
      <c r="N17" s="4" t="s">
        <v>26</v>
      </c>
    </row>
    <row r="18" spans="1:14" ht="25.5" x14ac:dyDescent="0.2">
      <c r="A18" s="308"/>
      <c r="B18" s="352"/>
      <c r="C18" s="366"/>
      <c r="D18" s="283"/>
      <c r="E18" s="283"/>
      <c r="F18" s="283"/>
      <c r="G18" s="286"/>
      <c r="H18" s="286"/>
      <c r="I18" s="340"/>
      <c r="J18" s="7">
        <v>1</v>
      </c>
      <c r="K18" s="7">
        <v>1</v>
      </c>
      <c r="L18" s="7">
        <v>1</v>
      </c>
      <c r="M18" s="7">
        <v>12</v>
      </c>
      <c r="N18" s="2" t="s">
        <v>24</v>
      </c>
    </row>
    <row r="19" spans="1:14" ht="30.75" customHeight="1" x14ac:dyDescent="0.2">
      <c r="A19" s="78"/>
      <c r="B19" s="79" t="s">
        <v>27</v>
      </c>
      <c r="C19" s="122">
        <f>C20+C21</f>
        <v>12005000000</v>
      </c>
      <c r="D19" s="122">
        <f>D20+D21</f>
        <v>7417221773</v>
      </c>
      <c r="E19" s="122">
        <f>E20+E21</f>
        <v>4903030853</v>
      </c>
      <c r="F19" s="122">
        <f t="shared" ref="F19:H19" si="4">F20+F21</f>
        <v>2514190920</v>
      </c>
      <c r="G19" s="122">
        <f t="shared" si="4"/>
        <v>7417221773</v>
      </c>
      <c r="H19" s="122">
        <f t="shared" si="4"/>
        <v>0</v>
      </c>
      <c r="I19" s="61"/>
      <c r="J19" s="16">
        <v>1</v>
      </c>
      <c r="K19" s="16">
        <v>1</v>
      </c>
      <c r="L19" s="16">
        <v>2</v>
      </c>
      <c r="M19" s="16"/>
      <c r="N19" s="77" t="s">
        <v>336</v>
      </c>
    </row>
    <row r="20" spans="1:14" ht="38.25" x14ac:dyDescent="0.2">
      <c r="A20" s="26" t="s">
        <v>378</v>
      </c>
      <c r="B20" s="24" t="s">
        <v>309</v>
      </c>
      <c r="C20" s="140">
        <v>1350000000</v>
      </c>
      <c r="D20" s="124">
        <v>1397633418</v>
      </c>
      <c r="E20" s="124">
        <v>300000000</v>
      </c>
      <c r="F20" s="125">
        <v>1097633418</v>
      </c>
      <c r="G20" s="126">
        <f>E20+F20</f>
        <v>1397633418</v>
      </c>
      <c r="H20" s="126">
        <f>D20-G20</f>
        <v>0</v>
      </c>
      <c r="I20" s="62" t="s">
        <v>6</v>
      </c>
      <c r="J20" s="7">
        <v>1</v>
      </c>
      <c r="K20" s="7">
        <v>1</v>
      </c>
      <c r="L20" s="7">
        <v>2</v>
      </c>
      <c r="M20" s="7">
        <v>1</v>
      </c>
      <c r="N20" s="1" t="s">
        <v>28</v>
      </c>
    </row>
    <row r="21" spans="1:14" ht="24.75" customHeight="1" x14ac:dyDescent="0.2">
      <c r="A21" s="306" t="s">
        <v>379</v>
      </c>
      <c r="B21" s="318" t="s">
        <v>338</v>
      </c>
      <c r="C21" s="269">
        <v>10655000000</v>
      </c>
      <c r="D21" s="287">
        <v>6019588355</v>
      </c>
      <c r="E21" s="287">
        <v>4603030853</v>
      </c>
      <c r="F21" s="374">
        <v>1416557502</v>
      </c>
      <c r="G21" s="281">
        <f>E21+F21</f>
        <v>6019588355</v>
      </c>
      <c r="H21" s="281">
        <f>D21-G21</f>
        <v>0</v>
      </c>
      <c r="I21" s="306" t="s">
        <v>6</v>
      </c>
      <c r="J21" s="7">
        <v>1</v>
      </c>
      <c r="K21" s="7">
        <v>1</v>
      </c>
      <c r="L21" s="7">
        <v>2</v>
      </c>
      <c r="M21" s="7">
        <v>2</v>
      </c>
      <c r="N21" s="1" t="s">
        <v>29</v>
      </c>
    </row>
    <row r="22" spans="1:14" ht="29.25" customHeight="1" x14ac:dyDescent="0.2">
      <c r="A22" s="307"/>
      <c r="B22" s="319"/>
      <c r="C22" s="270"/>
      <c r="D22" s="288"/>
      <c r="E22" s="288"/>
      <c r="F22" s="375"/>
      <c r="G22" s="282"/>
      <c r="H22" s="282"/>
      <c r="I22" s="307"/>
      <c r="J22" s="7">
        <v>1</v>
      </c>
      <c r="K22" s="7">
        <v>1</v>
      </c>
      <c r="L22" s="7">
        <v>2</v>
      </c>
      <c r="M22" s="7">
        <v>3</v>
      </c>
      <c r="N22" s="1" t="s">
        <v>30</v>
      </c>
    </row>
    <row r="23" spans="1:14" ht="38.25" x14ac:dyDescent="0.2">
      <c r="A23" s="307"/>
      <c r="B23" s="319"/>
      <c r="C23" s="270"/>
      <c r="D23" s="288"/>
      <c r="E23" s="288"/>
      <c r="F23" s="375"/>
      <c r="G23" s="282"/>
      <c r="H23" s="282"/>
      <c r="I23" s="307"/>
      <c r="J23" s="7">
        <v>1</v>
      </c>
      <c r="K23" s="7">
        <v>1</v>
      </c>
      <c r="L23" s="7">
        <v>2</v>
      </c>
      <c r="M23" s="7">
        <v>4</v>
      </c>
      <c r="N23" s="1" t="s">
        <v>272</v>
      </c>
    </row>
    <row r="24" spans="1:14" ht="25.5" customHeight="1" x14ac:dyDescent="0.2">
      <c r="A24" s="308"/>
      <c r="B24" s="320"/>
      <c r="C24" s="353"/>
      <c r="D24" s="289"/>
      <c r="E24" s="289"/>
      <c r="F24" s="376"/>
      <c r="G24" s="283"/>
      <c r="H24" s="283"/>
      <c r="I24" s="308"/>
      <c r="J24" s="7">
        <v>1</v>
      </c>
      <c r="K24" s="7">
        <v>1</v>
      </c>
      <c r="L24" s="7">
        <v>2</v>
      </c>
      <c r="M24" s="7">
        <v>5</v>
      </c>
      <c r="N24" s="1" t="s">
        <v>31</v>
      </c>
    </row>
    <row r="25" spans="1:14" ht="28.5" customHeight="1" thickBot="1" x14ac:dyDescent="0.25">
      <c r="A25" s="80"/>
      <c r="B25" s="80" t="s">
        <v>32</v>
      </c>
      <c r="C25" s="127">
        <f>+SUM(C26:C26)</f>
        <v>140484634578</v>
      </c>
      <c r="D25" s="127">
        <f>+SUM(D26:D26)</f>
        <v>126130789081</v>
      </c>
      <c r="E25" s="127">
        <f>+SUM(E26:E26)</f>
        <v>1937128263</v>
      </c>
      <c r="F25" s="127">
        <f t="shared" ref="F25:H25" si="5">+SUM(F26:F26)</f>
        <v>124193660818</v>
      </c>
      <c r="G25" s="127">
        <f t="shared" si="5"/>
        <v>126130789081</v>
      </c>
      <c r="H25" s="127">
        <f t="shared" si="5"/>
        <v>0</v>
      </c>
      <c r="I25" s="61"/>
      <c r="J25" s="16">
        <v>1</v>
      </c>
      <c r="K25" s="16">
        <v>1</v>
      </c>
      <c r="L25" s="16">
        <v>3</v>
      </c>
      <c r="M25" s="16"/>
      <c r="N25" s="77" t="s">
        <v>336</v>
      </c>
    </row>
    <row r="26" spans="1:14" ht="48" customHeight="1" x14ac:dyDescent="0.2">
      <c r="A26" s="27" t="s">
        <v>380</v>
      </c>
      <c r="B26" s="25" t="s">
        <v>339</v>
      </c>
      <c r="C26" s="227">
        <v>140484634578</v>
      </c>
      <c r="D26" s="128">
        <v>126130789081</v>
      </c>
      <c r="E26" s="128">
        <v>1937128263</v>
      </c>
      <c r="F26" s="128">
        <v>124193660818</v>
      </c>
      <c r="G26" s="129">
        <f>E26+F26</f>
        <v>126130789081</v>
      </c>
      <c r="H26" s="129">
        <f>D26-G26</f>
        <v>0</v>
      </c>
      <c r="I26" s="37" t="s">
        <v>6</v>
      </c>
      <c r="J26" s="6">
        <v>1</v>
      </c>
      <c r="K26" s="6">
        <v>1</v>
      </c>
      <c r="L26" s="6">
        <v>3</v>
      </c>
      <c r="M26" s="6">
        <v>1</v>
      </c>
      <c r="N26" s="1" t="s">
        <v>33</v>
      </c>
    </row>
    <row r="27" spans="1:14" ht="12.75" customHeight="1" x14ac:dyDescent="0.2">
      <c r="A27" s="313" t="s">
        <v>7</v>
      </c>
      <c r="B27" s="347"/>
      <c r="C27" s="130">
        <f>C28+C41+C43+C46</f>
        <v>167315516471</v>
      </c>
      <c r="D27" s="130">
        <f>D28+D41+D43+D46</f>
        <v>171597992637</v>
      </c>
      <c r="E27" s="130">
        <f t="shared" ref="E27:H27" si="6">E28+E41+E43+E46</f>
        <v>103435620255</v>
      </c>
      <c r="F27" s="130">
        <f t="shared" si="6"/>
        <v>61438135845</v>
      </c>
      <c r="G27" s="130">
        <f t="shared" si="6"/>
        <v>164873756100</v>
      </c>
      <c r="H27" s="130">
        <f t="shared" si="6"/>
        <v>6724236537</v>
      </c>
      <c r="I27" s="60"/>
      <c r="J27" s="14">
        <v>1</v>
      </c>
      <c r="K27" s="14">
        <v>2</v>
      </c>
      <c r="L27" s="14"/>
      <c r="M27" s="14"/>
      <c r="N27" s="34" t="s">
        <v>7</v>
      </c>
    </row>
    <row r="28" spans="1:14" ht="23.25" customHeight="1" x14ac:dyDescent="0.2">
      <c r="A28" s="354" t="s">
        <v>34</v>
      </c>
      <c r="B28" s="354"/>
      <c r="C28" s="107">
        <f>C29+C32+C33+C34+C35+C36+C37+C38+C39+C40</f>
        <v>4984000000</v>
      </c>
      <c r="D28" s="107">
        <f>D29+D32+D33+D34+D35+D36+D37+D38+D39+D40</f>
        <v>6567579056</v>
      </c>
      <c r="E28" s="107">
        <f t="shared" ref="E28:H28" si="7">E29+E32+E33+E34+E35+E36+E37+E38+E39+E40</f>
        <v>0</v>
      </c>
      <c r="F28" s="107">
        <f t="shared" si="7"/>
        <v>2618067636</v>
      </c>
      <c r="G28" s="107">
        <f t="shared" si="7"/>
        <v>2618067636</v>
      </c>
      <c r="H28" s="107">
        <f t="shared" si="7"/>
        <v>3949511420</v>
      </c>
      <c r="I28" s="61"/>
      <c r="J28" s="16">
        <v>1</v>
      </c>
      <c r="K28" s="16">
        <v>2</v>
      </c>
      <c r="L28" s="16">
        <v>1</v>
      </c>
      <c r="M28" s="16"/>
      <c r="N28" s="77" t="s">
        <v>336</v>
      </c>
    </row>
    <row r="29" spans="1:14" ht="25.5" customHeight="1" x14ac:dyDescent="0.2">
      <c r="A29" s="341" t="s">
        <v>381</v>
      </c>
      <c r="B29" s="344" t="s">
        <v>286</v>
      </c>
      <c r="C29" s="367">
        <v>704000000</v>
      </c>
      <c r="D29" s="263">
        <v>1243822000</v>
      </c>
      <c r="E29" s="263">
        <v>0</v>
      </c>
      <c r="F29" s="266">
        <v>248200000</v>
      </c>
      <c r="G29" s="284">
        <f>E29+F29</f>
        <v>248200000</v>
      </c>
      <c r="H29" s="284">
        <f>D29-G29</f>
        <v>995622000</v>
      </c>
      <c r="I29" s="299" t="s">
        <v>8</v>
      </c>
      <c r="J29" s="7">
        <v>1</v>
      </c>
      <c r="K29" s="7">
        <v>2</v>
      </c>
      <c r="L29" s="7">
        <v>1</v>
      </c>
      <c r="M29" s="7">
        <v>1</v>
      </c>
      <c r="N29" s="1" t="s">
        <v>35</v>
      </c>
    </row>
    <row r="30" spans="1:14" ht="12.75" customHeight="1" x14ac:dyDescent="0.2">
      <c r="A30" s="342"/>
      <c r="B30" s="345"/>
      <c r="C30" s="368"/>
      <c r="D30" s="264"/>
      <c r="E30" s="264"/>
      <c r="F30" s="267"/>
      <c r="G30" s="285"/>
      <c r="H30" s="285"/>
      <c r="I30" s="300"/>
      <c r="J30" s="7">
        <v>1</v>
      </c>
      <c r="K30" s="7">
        <v>2</v>
      </c>
      <c r="L30" s="7">
        <v>1</v>
      </c>
      <c r="M30" s="7">
        <v>4</v>
      </c>
      <c r="N30" s="1" t="s">
        <v>38</v>
      </c>
    </row>
    <row r="31" spans="1:14" ht="12.75" customHeight="1" x14ac:dyDescent="0.2">
      <c r="A31" s="343"/>
      <c r="B31" s="346"/>
      <c r="C31" s="369"/>
      <c r="D31" s="265"/>
      <c r="E31" s="265"/>
      <c r="F31" s="268"/>
      <c r="G31" s="286"/>
      <c r="H31" s="286"/>
      <c r="I31" s="301"/>
      <c r="J31" s="7">
        <v>1</v>
      </c>
      <c r="K31" s="7">
        <v>2</v>
      </c>
      <c r="L31" s="7">
        <v>1</v>
      </c>
      <c r="M31" s="7">
        <v>6</v>
      </c>
      <c r="N31" s="1" t="s">
        <v>40</v>
      </c>
    </row>
    <row r="32" spans="1:14" ht="42.75" customHeight="1" x14ac:dyDescent="0.2">
      <c r="A32" s="6" t="s">
        <v>382</v>
      </c>
      <c r="B32" s="28" t="s">
        <v>287</v>
      </c>
      <c r="C32" s="132">
        <v>140000000</v>
      </c>
      <c r="D32" s="132">
        <v>100000000</v>
      </c>
      <c r="E32" s="133">
        <v>0</v>
      </c>
      <c r="F32" s="134">
        <v>100000000</v>
      </c>
      <c r="G32" s="110">
        <f>E32+F32</f>
        <v>100000000</v>
      </c>
      <c r="H32" s="110">
        <f>D32-G32</f>
        <v>0</v>
      </c>
      <c r="I32" s="22" t="s">
        <v>8</v>
      </c>
      <c r="J32" s="7">
        <v>1</v>
      </c>
      <c r="K32" s="7">
        <v>2</v>
      </c>
      <c r="L32" s="7">
        <v>1</v>
      </c>
      <c r="M32" s="7">
        <v>2</v>
      </c>
      <c r="N32" s="1" t="s">
        <v>36</v>
      </c>
    </row>
    <row r="33" spans="1:14" ht="42" customHeight="1" x14ac:dyDescent="0.2">
      <c r="A33" s="6" t="s">
        <v>383</v>
      </c>
      <c r="B33" s="28" t="s">
        <v>288</v>
      </c>
      <c r="C33" s="132">
        <v>150000000</v>
      </c>
      <c r="D33" s="132">
        <v>100000000</v>
      </c>
      <c r="E33" s="133">
        <v>0</v>
      </c>
      <c r="F33" s="134">
        <v>70000000</v>
      </c>
      <c r="G33" s="110">
        <f t="shared" ref="G33:G40" si="8">E33+F33</f>
        <v>70000000</v>
      </c>
      <c r="H33" s="110">
        <f t="shared" ref="H33:H40" si="9">D33-G33</f>
        <v>30000000</v>
      </c>
      <c r="I33" s="22" t="s">
        <v>8</v>
      </c>
      <c r="J33" s="7">
        <v>1</v>
      </c>
      <c r="K33" s="7">
        <v>2</v>
      </c>
      <c r="L33" s="7">
        <v>1</v>
      </c>
      <c r="M33" s="7">
        <v>3</v>
      </c>
      <c r="N33" s="1" t="s">
        <v>37</v>
      </c>
    </row>
    <row r="34" spans="1:14" ht="39.75" customHeight="1" x14ac:dyDescent="0.2">
      <c r="A34" s="6" t="s">
        <v>384</v>
      </c>
      <c r="B34" s="28" t="s">
        <v>289</v>
      </c>
      <c r="C34" s="132">
        <v>310000000</v>
      </c>
      <c r="D34" s="132">
        <v>40000000</v>
      </c>
      <c r="E34" s="133">
        <v>0</v>
      </c>
      <c r="F34" s="134">
        <v>40000000</v>
      </c>
      <c r="G34" s="110">
        <f t="shared" si="8"/>
        <v>40000000</v>
      </c>
      <c r="H34" s="110">
        <f t="shared" si="9"/>
        <v>0</v>
      </c>
      <c r="I34" s="22" t="s">
        <v>8</v>
      </c>
      <c r="J34" s="7">
        <v>1</v>
      </c>
      <c r="K34" s="7">
        <v>2</v>
      </c>
      <c r="L34" s="7">
        <v>1</v>
      </c>
      <c r="M34" s="7">
        <v>4</v>
      </c>
      <c r="N34" s="1" t="s">
        <v>38</v>
      </c>
    </row>
    <row r="35" spans="1:14" ht="42" customHeight="1" x14ac:dyDescent="0.2">
      <c r="A35" s="6" t="s">
        <v>385</v>
      </c>
      <c r="B35" s="28" t="s">
        <v>290</v>
      </c>
      <c r="C35" s="132">
        <v>200000000</v>
      </c>
      <c r="D35" s="132">
        <v>150000000</v>
      </c>
      <c r="E35" s="133">
        <v>0</v>
      </c>
      <c r="F35" s="134">
        <v>130000000</v>
      </c>
      <c r="G35" s="110">
        <f t="shared" si="8"/>
        <v>130000000</v>
      </c>
      <c r="H35" s="110">
        <f t="shared" si="9"/>
        <v>20000000</v>
      </c>
      <c r="I35" s="22" t="s">
        <v>8</v>
      </c>
      <c r="J35" s="7">
        <v>1</v>
      </c>
      <c r="K35" s="7">
        <v>2</v>
      </c>
      <c r="L35" s="7">
        <v>1</v>
      </c>
      <c r="M35" s="7">
        <v>5</v>
      </c>
      <c r="N35" s="1" t="s">
        <v>39</v>
      </c>
    </row>
    <row r="36" spans="1:14" ht="44.25" customHeight="1" x14ac:dyDescent="0.2">
      <c r="A36" s="6" t="s">
        <v>386</v>
      </c>
      <c r="B36" s="28" t="s">
        <v>291</v>
      </c>
      <c r="C36" s="132">
        <v>330000000</v>
      </c>
      <c r="D36" s="132">
        <v>280000000</v>
      </c>
      <c r="E36" s="133">
        <v>0</v>
      </c>
      <c r="F36" s="134">
        <v>280000000</v>
      </c>
      <c r="G36" s="110">
        <f t="shared" si="8"/>
        <v>280000000</v>
      </c>
      <c r="H36" s="110">
        <f t="shared" si="9"/>
        <v>0</v>
      </c>
      <c r="I36" s="22" t="s">
        <v>8</v>
      </c>
      <c r="J36" s="7">
        <v>1</v>
      </c>
      <c r="K36" s="7">
        <v>2</v>
      </c>
      <c r="L36" s="7">
        <v>1</v>
      </c>
      <c r="M36" s="7">
        <v>6</v>
      </c>
      <c r="N36" s="1" t="s">
        <v>40</v>
      </c>
    </row>
    <row r="37" spans="1:14" ht="39" customHeight="1" x14ac:dyDescent="0.2">
      <c r="A37" s="6" t="s">
        <v>387</v>
      </c>
      <c r="B37" s="28" t="s">
        <v>292</v>
      </c>
      <c r="C37" s="132">
        <v>60000000</v>
      </c>
      <c r="D37" s="132">
        <v>42000000</v>
      </c>
      <c r="E37" s="133">
        <v>0</v>
      </c>
      <c r="F37" s="134">
        <v>42000000</v>
      </c>
      <c r="G37" s="110">
        <f t="shared" si="8"/>
        <v>42000000</v>
      </c>
      <c r="H37" s="110">
        <f t="shared" si="9"/>
        <v>0</v>
      </c>
      <c r="I37" s="22" t="s">
        <v>8</v>
      </c>
      <c r="J37" s="7">
        <v>1</v>
      </c>
      <c r="K37" s="7">
        <v>2</v>
      </c>
      <c r="L37" s="7">
        <v>1</v>
      </c>
      <c r="M37" s="7">
        <v>7</v>
      </c>
      <c r="N37" s="1" t="s">
        <v>41</v>
      </c>
    </row>
    <row r="38" spans="1:14" ht="31.5" customHeight="1" x14ac:dyDescent="0.2">
      <c r="A38" s="6" t="s">
        <v>388</v>
      </c>
      <c r="B38" s="28" t="s">
        <v>293</v>
      </c>
      <c r="C38" s="132">
        <v>60000000</v>
      </c>
      <c r="D38" s="132">
        <v>30839056</v>
      </c>
      <c r="E38" s="133">
        <v>0</v>
      </c>
      <c r="F38" s="134">
        <v>30839056</v>
      </c>
      <c r="G38" s="110">
        <f t="shared" si="8"/>
        <v>30839056</v>
      </c>
      <c r="H38" s="110">
        <f t="shared" si="9"/>
        <v>0</v>
      </c>
      <c r="I38" s="22" t="s">
        <v>8</v>
      </c>
      <c r="J38" s="7">
        <v>1</v>
      </c>
      <c r="K38" s="7">
        <v>2</v>
      </c>
      <c r="L38" s="7">
        <v>1</v>
      </c>
      <c r="M38" s="7">
        <v>8</v>
      </c>
      <c r="N38" s="1" t="s">
        <v>42</v>
      </c>
    </row>
    <row r="39" spans="1:14" ht="39" customHeight="1" x14ac:dyDescent="0.2">
      <c r="A39" s="6" t="s">
        <v>389</v>
      </c>
      <c r="B39" s="28" t="s">
        <v>294</v>
      </c>
      <c r="C39" s="132">
        <v>130000000</v>
      </c>
      <c r="D39" s="132">
        <v>110000000</v>
      </c>
      <c r="E39" s="133">
        <v>0</v>
      </c>
      <c r="F39" s="134">
        <v>70000000</v>
      </c>
      <c r="G39" s="110">
        <f t="shared" si="8"/>
        <v>70000000</v>
      </c>
      <c r="H39" s="110">
        <f t="shared" si="9"/>
        <v>40000000</v>
      </c>
      <c r="I39" s="22" t="s">
        <v>8</v>
      </c>
      <c r="J39" s="7">
        <v>1</v>
      </c>
      <c r="K39" s="7">
        <v>2</v>
      </c>
      <c r="L39" s="7">
        <v>1</v>
      </c>
      <c r="M39" s="7">
        <v>9</v>
      </c>
      <c r="N39" s="1" t="s">
        <v>237</v>
      </c>
    </row>
    <row r="40" spans="1:14" ht="41.25" customHeight="1" x14ac:dyDescent="0.2">
      <c r="A40" s="6" t="s">
        <v>390</v>
      </c>
      <c r="B40" s="28" t="s">
        <v>296</v>
      </c>
      <c r="C40" s="132">
        <v>2900000000</v>
      </c>
      <c r="D40" s="132">
        <v>4470918000</v>
      </c>
      <c r="E40" s="133">
        <v>0</v>
      </c>
      <c r="F40" s="134">
        <v>1607028580</v>
      </c>
      <c r="G40" s="110">
        <f t="shared" si="8"/>
        <v>1607028580</v>
      </c>
      <c r="H40" s="110">
        <f t="shared" si="9"/>
        <v>2863889420</v>
      </c>
      <c r="I40" s="22" t="s">
        <v>8</v>
      </c>
      <c r="J40" s="7">
        <v>1</v>
      </c>
      <c r="K40" s="7">
        <v>2</v>
      </c>
      <c r="L40" s="7">
        <v>1</v>
      </c>
      <c r="M40" s="7">
        <v>10</v>
      </c>
      <c r="N40" s="1" t="s">
        <v>43</v>
      </c>
    </row>
    <row r="41" spans="1:14" ht="22.5" customHeight="1" x14ac:dyDescent="0.2">
      <c r="A41" s="311" t="s">
        <v>44</v>
      </c>
      <c r="B41" s="336"/>
      <c r="C41" s="107">
        <f>+SUM(C42:C42)</f>
        <v>160913279258</v>
      </c>
      <c r="D41" s="107">
        <f>+SUM(D42:D42)</f>
        <v>162077155424</v>
      </c>
      <c r="E41" s="107">
        <f>+SUM(E42:E42)</f>
        <v>100982362098</v>
      </c>
      <c r="F41" s="107">
        <f t="shared" ref="F41:H41" si="10">+SUM(F42:F42)</f>
        <v>58820068209</v>
      </c>
      <c r="G41" s="107">
        <f t="shared" si="10"/>
        <v>159802430307</v>
      </c>
      <c r="H41" s="107">
        <f t="shared" si="10"/>
        <v>2274725117</v>
      </c>
      <c r="I41" s="61"/>
      <c r="J41" s="16">
        <v>1</v>
      </c>
      <c r="K41" s="16">
        <v>2</v>
      </c>
      <c r="L41" s="16">
        <v>2</v>
      </c>
      <c r="M41" s="16"/>
      <c r="N41" s="77" t="s">
        <v>336</v>
      </c>
    </row>
    <row r="42" spans="1:14" ht="31.5" customHeight="1" x14ac:dyDescent="0.2">
      <c r="A42" s="26" t="s">
        <v>391</v>
      </c>
      <c r="B42" s="29" t="s">
        <v>295</v>
      </c>
      <c r="C42" s="211">
        <v>160913279258</v>
      </c>
      <c r="D42" s="135">
        <v>162077155424</v>
      </c>
      <c r="E42" s="136">
        <v>100982362098</v>
      </c>
      <c r="F42" s="137">
        <v>58820068209</v>
      </c>
      <c r="G42" s="138">
        <f>E42+F42</f>
        <v>159802430307</v>
      </c>
      <c r="H42" s="138">
        <f>D42-G42</f>
        <v>2274725117</v>
      </c>
      <c r="I42" s="22" t="s">
        <v>8</v>
      </c>
      <c r="J42" s="7">
        <v>1</v>
      </c>
      <c r="K42" s="7">
        <v>2</v>
      </c>
      <c r="L42" s="7">
        <v>2</v>
      </c>
      <c r="M42" s="7">
        <v>1</v>
      </c>
      <c r="N42" s="1" t="s">
        <v>45</v>
      </c>
    </row>
    <row r="43" spans="1:14" ht="27.75" customHeight="1" x14ac:dyDescent="0.2">
      <c r="A43" s="311" t="s">
        <v>46</v>
      </c>
      <c r="B43" s="336"/>
      <c r="C43" s="107">
        <f t="shared" ref="C43:H43" si="11">+SUM(C44:C45)</f>
        <v>1080283443</v>
      </c>
      <c r="D43" s="108">
        <f t="shared" si="11"/>
        <v>2236533887</v>
      </c>
      <c r="E43" s="108">
        <f t="shared" si="11"/>
        <v>1736533887</v>
      </c>
      <c r="F43" s="108">
        <f t="shared" si="11"/>
        <v>0</v>
      </c>
      <c r="G43" s="108">
        <f t="shared" si="11"/>
        <v>1736533887</v>
      </c>
      <c r="H43" s="108">
        <f t="shared" si="11"/>
        <v>500000000</v>
      </c>
      <c r="I43" s="61"/>
      <c r="J43" s="16">
        <v>1</v>
      </c>
      <c r="K43" s="16">
        <v>2</v>
      </c>
      <c r="L43" s="16">
        <v>3</v>
      </c>
      <c r="M43" s="16"/>
      <c r="N43" s="77" t="s">
        <v>336</v>
      </c>
    </row>
    <row r="44" spans="1:14" ht="42" customHeight="1" x14ac:dyDescent="0.2">
      <c r="A44" s="26" t="s">
        <v>392</v>
      </c>
      <c r="B44" s="29" t="s">
        <v>299</v>
      </c>
      <c r="C44" s="139">
        <v>798675439</v>
      </c>
      <c r="D44" s="139">
        <v>1699277504</v>
      </c>
      <c r="E44" s="133">
        <v>1199277504</v>
      </c>
      <c r="F44" s="137">
        <v>0</v>
      </c>
      <c r="G44" s="138">
        <f>E44+F44</f>
        <v>1199277504</v>
      </c>
      <c r="H44" s="138">
        <f>D44-G44</f>
        <v>500000000</v>
      </c>
      <c r="I44" s="22" t="s">
        <v>8</v>
      </c>
      <c r="J44" s="7">
        <v>1</v>
      </c>
      <c r="K44" s="7">
        <v>2</v>
      </c>
      <c r="L44" s="7">
        <v>3</v>
      </c>
      <c r="M44" s="7">
        <v>1</v>
      </c>
      <c r="N44" s="1" t="s">
        <v>238</v>
      </c>
    </row>
    <row r="45" spans="1:14" ht="32.25" customHeight="1" x14ac:dyDescent="0.2">
      <c r="A45" s="26" t="s">
        <v>393</v>
      </c>
      <c r="B45" s="30" t="s">
        <v>300</v>
      </c>
      <c r="C45" s="139">
        <v>281608004</v>
      </c>
      <c r="D45" s="139">
        <v>537256383</v>
      </c>
      <c r="E45" s="133">
        <v>537256383</v>
      </c>
      <c r="F45" s="134">
        <v>0</v>
      </c>
      <c r="G45" s="138">
        <f>E45+F45</f>
        <v>537256383</v>
      </c>
      <c r="H45" s="138">
        <f>D45-G45</f>
        <v>0</v>
      </c>
      <c r="I45" s="22" t="s">
        <v>8</v>
      </c>
      <c r="J45" s="7">
        <v>1</v>
      </c>
      <c r="K45" s="7">
        <v>2</v>
      </c>
      <c r="L45" s="7">
        <v>3</v>
      </c>
      <c r="M45" s="7">
        <v>2</v>
      </c>
      <c r="N45" s="1" t="s">
        <v>47</v>
      </c>
    </row>
    <row r="46" spans="1:14" ht="18.75" customHeight="1" x14ac:dyDescent="0.2">
      <c r="A46" s="311" t="s">
        <v>48</v>
      </c>
      <c r="B46" s="336"/>
      <c r="C46" s="107">
        <f>+SUM(C47:C47)</f>
        <v>337953770</v>
      </c>
      <c r="D46" s="108">
        <f>+SUM(D47:D47)</f>
        <v>716724270</v>
      </c>
      <c r="E46" s="108">
        <f>+SUM(E47:E47)</f>
        <v>716724270</v>
      </c>
      <c r="F46" s="108">
        <f t="shared" ref="F46:H46" si="12">+SUM(F47:F47)</f>
        <v>0</v>
      </c>
      <c r="G46" s="108">
        <f t="shared" si="12"/>
        <v>716724270</v>
      </c>
      <c r="H46" s="108">
        <f t="shared" si="12"/>
        <v>0</v>
      </c>
      <c r="I46" s="61"/>
      <c r="J46" s="16">
        <v>1</v>
      </c>
      <c r="K46" s="16">
        <v>2</v>
      </c>
      <c r="L46" s="16">
        <v>4</v>
      </c>
      <c r="M46" s="16"/>
      <c r="N46" s="77" t="s">
        <v>336</v>
      </c>
    </row>
    <row r="47" spans="1:14" ht="33" customHeight="1" x14ac:dyDescent="0.2">
      <c r="A47" s="26" t="s">
        <v>394</v>
      </c>
      <c r="B47" s="24" t="s">
        <v>301</v>
      </c>
      <c r="C47" s="140">
        <v>337953770</v>
      </c>
      <c r="D47" s="140">
        <v>716724270</v>
      </c>
      <c r="E47" s="141">
        <v>716724270</v>
      </c>
      <c r="F47" s="137">
        <v>0</v>
      </c>
      <c r="G47" s="138">
        <f>E47+F47</f>
        <v>716724270</v>
      </c>
      <c r="H47" s="138">
        <f>D47-G47</f>
        <v>0</v>
      </c>
      <c r="I47" s="22" t="s">
        <v>8</v>
      </c>
      <c r="J47" s="7">
        <v>1</v>
      </c>
      <c r="K47" s="7">
        <v>2</v>
      </c>
      <c r="L47" s="7">
        <v>4</v>
      </c>
      <c r="M47" s="7">
        <v>1</v>
      </c>
      <c r="N47" s="1" t="s">
        <v>49</v>
      </c>
    </row>
    <row r="48" spans="1:14" ht="25.5" customHeight="1" x14ac:dyDescent="0.2">
      <c r="A48" s="313" t="s">
        <v>50</v>
      </c>
      <c r="B48" s="314"/>
      <c r="C48" s="130">
        <f>C49</f>
        <v>5369521824</v>
      </c>
      <c r="D48" s="130">
        <f>D49</f>
        <v>5032012972</v>
      </c>
      <c r="E48" s="130">
        <f t="shared" ref="E48:H48" si="13">E49+E57+E59</f>
        <v>2112496501</v>
      </c>
      <c r="F48" s="130">
        <f t="shared" si="13"/>
        <v>2041687142</v>
      </c>
      <c r="G48" s="130">
        <f t="shared" si="13"/>
        <v>4154183643</v>
      </c>
      <c r="H48" s="130">
        <f t="shared" si="13"/>
        <v>877829329</v>
      </c>
      <c r="I48" s="60"/>
      <c r="J48" s="14">
        <v>1</v>
      </c>
      <c r="K48" s="14">
        <v>3</v>
      </c>
      <c r="L48" s="14"/>
      <c r="M48" s="14"/>
      <c r="N48" s="34" t="s">
        <v>50</v>
      </c>
    </row>
    <row r="49" spans="1:14" ht="24" customHeight="1" x14ac:dyDescent="0.2">
      <c r="A49" s="44"/>
      <c r="B49" s="78" t="s">
        <v>51</v>
      </c>
      <c r="C49" s="121">
        <f>C50+C61</f>
        <v>5369521824</v>
      </c>
      <c r="D49" s="121">
        <f t="shared" ref="D49:H49" si="14">D50+D61</f>
        <v>5032012972</v>
      </c>
      <c r="E49" s="121">
        <f t="shared" si="14"/>
        <v>2112496501</v>
      </c>
      <c r="F49" s="121">
        <f t="shared" si="14"/>
        <v>2041687142</v>
      </c>
      <c r="G49" s="121">
        <f t="shared" si="14"/>
        <v>4154183643</v>
      </c>
      <c r="H49" s="121">
        <f t="shared" si="14"/>
        <v>877829329</v>
      </c>
      <c r="I49" s="61"/>
      <c r="J49" s="16">
        <v>1</v>
      </c>
      <c r="K49" s="16">
        <v>3</v>
      </c>
      <c r="L49" s="16">
        <v>1</v>
      </c>
      <c r="M49" s="16"/>
      <c r="N49" s="77" t="s">
        <v>336</v>
      </c>
    </row>
    <row r="50" spans="1:14" ht="26.25" customHeight="1" x14ac:dyDescent="0.2">
      <c r="A50" s="341" t="s">
        <v>395</v>
      </c>
      <c r="B50" s="337" t="s">
        <v>340</v>
      </c>
      <c r="C50" s="275">
        <v>1517175824</v>
      </c>
      <c r="D50" s="275">
        <v>5032012972</v>
      </c>
      <c r="E50" s="256">
        <v>2112496501</v>
      </c>
      <c r="F50" s="259">
        <v>2041687142</v>
      </c>
      <c r="G50" s="244">
        <f>E50+F50+E58+F58+E60+F60</f>
        <v>4154183643</v>
      </c>
      <c r="H50" s="244">
        <f>D50-G50</f>
        <v>877829329</v>
      </c>
      <c r="I50" s="246" t="s">
        <v>367</v>
      </c>
      <c r="J50" s="7">
        <v>1</v>
      </c>
      <c r="K50" s="7">
        <v>3</v>
      </c>
      <c r="L50" s="7">
        <v>1</v>
      </c>
      <c r="M50" s="7">
        <v>1</v>
      </c>
      <c r="N50" s="1" t="s">
        <v>239</v>
      </c>
    </row>
    <row r="51" spans="1:14" ht="21" customHeight="1" x14ac:dyDescent="0.2">
      <c r="A51" s="342"/>
      <c r="B51" s="337"/>
      <c r="C51" s="275"/>
      <c r="D51" s="275"/>
      <c r="E51" s="257"/>
      <c r="F51" s="260"/>
      <c r="G51" s="248"/>
      <c r="H51" s="248"/>
      <c r="I51" s="274"/>
      <c r="J51" s="7">
        <v>1</v>
      </c>
      <c r="K51" s="7">
        <v>3</v>
      </c>
      <c r="L51" s="7">
        <v>1</v>
      </c>
      <c r="M51" s="7">
        <v>2</v>
      </c>
      <c r="N51" s="1" t="s">
        <v>52</v>
      </c>
    </row>
    <row r="52" spans="1:14" ht="19.5" customHeight="1" x14ac:dyDescent="0.2">
      <c r="A52" s="342"/>
      <c r="B52" s="337"/>
      <c r="C52" s="275"/>
      <c r="D52" s="275"/>
      <c r="E52" s="257"/>
      <c r="F52" s="260"/>
      <c r="G52" s="248"/>
      <c r="H52" s="248"/>
      <c r="I52" s="274"/>
      <c r="J52" s="7">
        <v>1</v>
      </c>
      <c r="K52" s="7">
        <v>3</v>
      </c>
      <c r="L52" s="7">
        <v>1</v>
      </c>
      <c r="M52" s="7">
        <v>3</v>
      </c>
      <c r="N52" s="1" t="s">
        <v>240</v>
      </c>
    </row>
    <row r="53" spans="1:14" ht="18.75" customHeight="1" x14ac:dyDescent="0.2">
      <c r="A53" s="342"/>
      <c r="B53" s="337"/>
      <c r="C53" s="275"/>
      <c r="D53" s="275"/>
      <c r="E53" s="257"/>
      <c r="F53" s="260"/>
      <c r="G53" s="248"/>
      <c r="H53" s="248"/>
      <c r="I53" s="274"/>
      <c r="J53" s="7">
        <v>1</v>
      </c>
      <c r="K53" s="7">
        <v>3</v>
      </c>
      <c r="L53" s="7">
        <v>1</v>
      </c>
      <c r="M53" s="7">
        <v>4</v>
      </c>
      <c r="N53" s="1" t="s">
        <v>53</v>
      </c>
    </row>
    <row r="54" spans="1:14" ht="18" customHeight="1" x14ac:dyDescent="0.2">
      <c r="A54" s="342"/>
      <c r="B54" s="337"/>
      <c r="C54" s="275"/>
      <c r="D54" s="275"/>
      <c r="E54" s="257"/>
      <c r="F54" s="260"/>
      <c r="G54" s="248"/>
      <c r="H54" s="248"/>
      <c r="I54" s="274"/>
      <c r="J54" s="7">
        <v>1</v>
      </c>
      <c r="K54" s="7">
        <v>3</v>
      </c>
      <c r="L54" s="7">
        <v>1</v>
      </c>
      <c r="M54" s="7">
        <v>5</v>
      </c>
      <c r="N54" s="1" t="s">
        <v>54</v>
      </c>
    </row>
    <row r="55" spans="1:14" ht="18" customHeight="1" x14ac:dyDescent="0.2">
      <c r="A55" s="342"/>
      <c r="B55" s="337"/>
      <c r="C55" s="275"/>
      <c r="D55" s="275"/>
      <c r="E55" s="257"/>
      <c r="F55" s="260"/>
      <c r="G55" s="248"/>
      <c r="H55" s="248"/>
      <c r="I55" s="274"/>
      <c r="J55" s="7">
        <v>1</v>
      </c>
      <c r="K55" s="7">
        <v>3</v>
      </c>
      <c r="L55" s="7">
        <v>1</v>
      </c>
      <c r="M55" s="7">
        <v>6</v>
      </c>
      <c r="N55" s="1" t="s">
        <v>55</v>
      </c>
    </row>
    <row r="56" spans="1:14" ht="29.25" customHeight="1" x14ac:dyDescent="0.2">
      <c r="A56" s="342"/>
      <c r="B56" s="337"/>
      <c r="C56" s="275"/>
      <c r="D56" s="275"/>
      <c r="E56" s="257"/>
      <c r="F56" s="260"/>
      <c r="G56" s="248"/>
      <c r="H56" s="248"/>
      <c r="I56" s="274"/>
      <c r="J56" s="7">
        <v>1</v>
      </c>
      <c r="K56" s="7">
        <v>3</v>
      </c>
      <c r="L56" s="7">
        <v>1</v>
      </c>
      <c r="M56" s="7">
        <v>7</v>
      </c>
      <c r="N56" s="1" t="s">
        <v>56</v>
      </c>
    </row>
    <row r="57" spans="1:14" ht="25.5" customHeight="1" x14ac:dyDescent="0.2">
      <c r="A57" s="342"/>
      <c r="B57" s="86" t="s">
        <v>57</v>
      </c>
      <c r="C57" s="275"/>
      <c r="D57" s="275"/>
      <c r="E57" s="257"/>
      <c r="F57" s="260"/>
      <c r="G57" s="248"/>
      <c r="H57" s="248"/>
      <c r="I57" s="274"/>
      <c r="J57" s="16">
        <v>1</v>
      </c>
      <c r="K57" s="16">
        <v>3</v>
      </c>
      <c r="L57" s="16">
        <v>2</v>
      </c>
      <c r="M57" s="16"/>
      <c r="N57" s="77" t="s">
        <v>336</v>
      </c>
    </row>
    <row r="58" spans="1:14" ht="41.25" customHeight="1" x14ac:dyDescent="0.2">
      <c r="A58" s="342"/>
      <c r="B58" s="29" t="s">
        <v>340</v>
      </c>
      <c r="C58" s="275"/>
      <c r="D58" s="275"/>
      <c r="E58" s="257"/>
      <c r="F58" s="260"/>
      <c r="G58" s="248"/>
      <c r="H58" s="248"/>
      <c r="I58" s="274"/>
      <c r="J58" s="7">
        <v>1</v>
      </c>
      <c r="K58" s="7">
        <v>3</v>
      </c>
      <c r="L58" s="7">
        <v>2</v>
      </c>
      <c r="M58" s="7">
        <v>1</v>
      </c>
      <c r="N58" s="1" t="s">
        <v>58</v>
      </c>
    </row>
    <row r="59" spans="1:14" ht="23.25" customHeight="1" x14ac:dyDescent="0.2">
      <c r="A59" s="342"/>
      <c r="B59" s="86" t="s">
        <v>59</v>
      </c>
      <c r="C59" s="275"/>
      <c r="D59" s="275"/>
      <c r="E59" s="257"/>
      <c r="F59" s="260"/>
      <c r="G59" s="248"/>
      <c r="H59" s="248"/>
      <c r="I59" s="274"/>
      <c r="J59" s="16">
        <v>1</v>
      </c>
      <c r="K59" s="16">
        <v>3</v>
      </c>
      <c r="L59" s="16">
        <v>3</v>
      </c>
      <c r="M59" s="16"/>
      <c r="N59" s="77" t="s">
        <v>336</v>
      </c>
    </row>
    <row r="60" spans="1:14" ht="42" customHeight="1" x14ac:dyDescent="0.2">
      <c r="A60" s="343"/>
      <c r="B60" s="29" t="s">
        <v>340</v>
      </c>
      <c r="C60" s="275"/>
      <c r="D60" s="275"/>
      <c r="E60" s="258"/>
      <c r="F60" s="261"/>
      <c r="G60" s="245"/>
      <c r="H60" s="245"/>
      <c r="I60" s="247"/>
      <c r="J60" s="6">
        <v>1</v>
      </c>
      <c r="K60" s="6">
        <v>3</v>
      </c>
      <c r="L60" s="6">
        <v>3</v>
      </c>
      <c r="M60" s="6">
        <v>1</v>
      </c>
      <c r="N60" s="1" t="s">
        <v>60</v>
      </c>
    </row>
    <row r="61" spans="1:14" ht="42" customHeight="1" x14ac:dyDescent="0.2">
      <c r="A61" s="6" t="s">
        <v>486</v>
      </c>
      <c r="B61" s="29" t="s">
        <v>487</v>
      </c>
      <c r="C61" s="139">
        <v>3852346000</v>
      </c>
      <c r="D61" s="139">
        <v>0</v>
      </c>
      <c r="E61" s="377">
        <v>0</v>
      </c>
      <c r="F61" s="378">
        <v>0</v>
      </c>
      <c r="G61" s="379">
        <v>0</v>
      </c>
      <c r="H61" s="379">
        <f>D61-G61</f>
        <v>0</v>
      </c>
      <c r="I61" s="239" t="s">
        <v>367</v>
      </c>
      <c r="J61" s="7">
        <v>1</v>
      </c>
      <c r="K61" s="7">
        <v>3</v>
      </c>
      <c r="L61" s="7">
        <v>1</v>
      </c>
      <c r="M61" s="7">
        <v>7</v>
      </c>
      <c r="N61" s="1" t="s">
        <v>56</v>
      </c>
    </row>
    <row r="62" spans="1:14" ht="12.75" customHeight="1" x14ac:dyDescent="0.2">
      <c r="A62" s="313" t="s">
        <v>61</v>
      </c>
      <c r="B62" s="347"/>
      <c r="C62" s="106">
        <f>C63</f>
        <v>2320470107</v>
      </c>
      <c r="D62" s="106">
        <f>D63</f>
        <v>5373014163</v>
      </c>
      <c r="E62" s="130">
        <f>E63+E65+E67+E69</f>
        <v>3434851227</v>
      </c>
      <c r="F62" s="130">
        <f t="shared" ref="F62" si="15">F63+F65+F67+F69</f>
        <v>676159621</v>
      </c>
      <c r="G62" s="142">
        <f>G63</f>
        <v>4111010848</v>
      </c>
      <c r="H62" s="142">
        <f>H63</f>
        <v>1262003315</v>
      </c>
      <c r="I62" s="60"/>
      <c r="J62" s="14">
        <v>1</v>
      </c>
      <c r="K62" s="14">
        <v>4</v>
      </c>
      <c r="L62" s="14"/>
      <c r="M62" s="14"/>
      <c r="N62" s="34" t="s">
        <v>61</v>
      </c>
    </row>
    <row r="63" spans="1:14" ht="23.25" customHeight="1" x14ac:dyDescent="0.2">
      <c r="A63" s="341" t="s">
        <v>396</v>
      </c>
      <c r="B63" s="78" t="s">
        <v>62</v>
      </c>
      <c r="C63" s="131">
        <f>C64</f>
        <v>2320470107</v>
      </c>
      <c r="D63" s="131">
        <f>D64</f>
        <v>5373014163</v>
      </c>
      <c r="E63" s="107">
        <f>+SUM(E64:E64)</f>
        <v>3434851227</v>
      </c>
      <c r="F63" s="107">
        <f>+SUM(F64:F64)</f>
        <v>676159621</v>
      </c>
      <c r="G63" s="107">
        <f>G64</f>
        <v>4111010848</v>
      </c>
      <c r="H63" s="107">
        <f>H64</f>
        <v>1262003315</v>
      </c>
      <c r="I63" s="61"/>
      <c r="J63" s="16">
        <v>1</v>
      </c>
      <c r="K63" s="16">
        <v>4</v>
      </c>
      <c r="L63" s="16">
        <v>1</v>
      </c>
      <c r="M63" s="16"/>
      <c r="N63" s="77" t="s">
        <v>336</v>
      </c>
    </row>
    <row r="64" spans="1:14" ht="30.75" customHeight="1" x14ac:dyDescent="0.2">
      <c r="A64" s="342"/>
      <c r="B64" s="206" t="s">
        <v>341</v>
      </c>
      <c r="C64" s="262">
        <v>2320470107</v>
      </c>
      <c r="D64" s="262">
        <v>5373014163</v>
      </c>
      <c r="E64" s="263">
        <v>3434851227</v>
      </c>
      <c r="F64" s="266">
        <v>676159621</v>
      </c>
      <c r="G64" s="244">
        <f>E64+F64</f>
        <v>4111010848</v>
      </c>
      <c r="H64" s="244">
        <f>D64-G64</f>
        <v>1262003315</v>
      </c>
      <c r="I64" s="246" t="s">
        <v>366</v>
      </c>
      <c r="J64" s="6">
        <v>1</v>
      </c>
      <c r="K64" s="6">
        <v>4</v>
      </c>
      <c r="L64" s="6">
        <v>1</v>
      </c>
      <c r="M64" s="6">
        <v>1</v>
      </c>
      <c r="N64" s="18" t="s">
        <v>63</v>
      </c>
    </row>
    <row r="65" spans="1:14" ht="24" customHeight="1" x14ac:dyDescent="0.2">
      <c r="A65" s="342"/>
      <c r="B65" s="78" t="s">
        <v>64</v>
      </c>
      <c r="C65" s="262"/>
      <c r="D65" s="262"/>
      <c r="E65" s="264"/>
      <c r="F65" s="267"/>
      <c r="G65" s="248"/>
      <c r="H65" s="248"/>
      <c r="I65" s="274"/>
      <c r="J65" s="16">
        <v>1</v>
      </c>
      <c r="K65" s="16">
        <v>4</v>
      </c>
      <c r="L65" s="16">
        <v>2</v>
      </c>
      <c r="M65" s="16"/>
      <c r="N65" s="77" t="s">
        <v>336</v>
      </c>
    </row>
    <row r="66" spans="1:14" ht="25.5" customHeight="1" x14ac:dyDescent="0.2">
      <c r="A66" s="342"/>
      <c r="B66" s="207" t="s">
        <v>341</v>
      </c>
      <c r="C66" s="262"/>
      <c r="D66" s="262"/>
      <c r="E66" s="264"/>
      <c r="F66" s="267"/>
      <c r="G66" s="248"/>
      <c r="H66" s="248"/>
      <c r="I66" s="274"/>
      <c r="J66" s="7">
        <v>1</v>
      </c>
      <c r="K66" s="7">
        <v>4</v>
      </c>
      <c r="L66" s="7">
        <v>2</v>
      </c>
      <c r="M66" s="7">
        <v>1</v>
      </c>
      <c r="N66" s="1" t="s">
        <v>65</v>
      </c>
    </row>
    <row r="67" spans="1:14" ht="27" customHeight="1" x14ac:dyDescent="0.2">
      <c r="A67" s="342"/>
      <c r="B67" s="78" t="s">
        <v>66</v>
      </c>
      <c r="C67" s="262"/>
      <c r="D67" s="262"/>
      <c r="E67" s="264"/>
      <c r="F67" s="267"/>
      <c r="G67" s="248"/>
      <c r="H67" s="248"/>
      <c r="I67" s="274"/>
      <c r="J67" s="16">
        <v>1</v>
      </c>
      <c r="K67" s="16">
        <v>4</v>
      </c>
      <c r="L67" s="16">
        <v>3</v>
      </c>
      <c r="M67" s="16"/>
      <c r="N67" s="77" t="s">
        <v>336</v>
      </c>
    </row>
    <row r="68" spans="1:14" ht="28.5" customHeight="1" x14ac:dyDescent="0.2">
      <c r="A68" s="342"/>
      <c r="B68" s="208" t="s">
        <v>341</v>
      </c>
      <c r="C68" s="262"/>
      <c r="D68" s="262"/>
      <c r="E68" s="264"/>
      <c r="F68" s="267"/>
      <c r="G68" s="248"/>
      <c r="H68" s="248"/>
      <c r="I68" s="274"/>
      <c r="J68" s="7">
        <v>1</v>
      </c>
      <c r="K68" s="7">
        <v>4</v>
      </c>
      <c r="L68" s="7">
        <v>3</v>
      </c>
      <c r="M68" s="7">
        <v>1</v>
      </c>
      <c r="N68" s="1" t="s">
        <v>67</v>
      </c>
    </row>
    <row r="69" spans="1:14" ht="26.25" customHeight="1" x14ac:dyDescent="0.2">
      <c r="A69" s="342"/>
      <c r="B69" s="78" t="s">
        <v>68</v>
      </c>
      <c r="C69" s="262"/>
      <c r="D69" s="262"/>
      <c r="E69" s="264"/>
      <c r="F69" s="267"/>
      <c r="G69" s="248"/>
      <c r="H69" s="248"/>
      <c r="I69" s="274"/>
      <c r="J69" s="16">
        <v>1</v>
      </c>
      <c r="K69" s="16">
        <v>4</v>
      </c>
      <c r="L69" s="16">
        <v>4</v>
      </c>
      <c r="M69" s="16"/>
      <c r="N69" s="77" t="s">
        <v>336</v>
      </c>
    </row>
    <row r="70" spans="1:14" ht="33.75" customHeight="1" x14ac:dyDescent="0.2">
      <c r="A70" s="343"/>
      <c r="B70" s="84" t="s">
        <v>341</v>
      </c>
      <c r="C70" s="262"/>
      <c r="D70" s="262"/>
      <c r="E70" s="265"/>
      <c r="F70" s="268"/>
      <c r="G70" s="245"/>
      <c r="H70" s="245"/>
      <c r="I70" s="247"/>
      <c r="J70" s="7">
        <v>1</v>
      </c>
      <c r="K70" s="7">
        <v>4</v>
      </c>
      <c r="L70" s="7">
        <v>4</v>
      </c>
      <c r="M70" s="7">
        <v>1</v>
      </c>
      <c r="N70" s="1" t="s">
        <v>69</v>
      </c>
    </row>
    <row r="71" spans="1:14" ht="12.75" customHeight="1" x14ac:dyDescent="0.2">
      <c r="A71" s="313" t="s">
        <v>70</v>
      </c>
      <c r="B71" s="347"/>
      <c r="C71" s="106">
        <f>C72+C75+C77+C79+C81+C86+C88+C90</f>
        <v>5130852308</v>
      </c>
      <c r="D71" s="106">
        <f>D72+D75+D77+D79+D81+D86+D88+D90</f>
        <v>8803448127</v>
      </c>
      <c r="E71" s="106">
        <f t="shared" ref="E71:H71" si="16">E72+E75+E77+E79+E81+E86+E88+E90</f>
        <v>7351460967</v>
      </c>
      <c r="F71" s="106">
        <f t="shared" si="16"/>
        <v>911043843</v>
      </c>
      <c r="G71" s="106">
        <f t="shared" si="16"/>
        <v>8262504810</v>
      </c>
      <c r="H71" s="106">
        <f t="shared" si="16"/>
        <v>540943317</v>
      </c>
      <c r="I71" s="55"/>
      <c r="J71" s="14">
        <v>1</v>
      </c>
      <c r="K71" s="14">
        <v>5</v>
      </c>
      <c r="L71" s="14"/>
      <c r="M71" s="14"/>
      <c r="N71" s="34" t="s">
        <v>70</v>
      </c>
    </row>
    <row r="72" spans="1:14" ht="28.5" customHeight="1" x14ac:dyDescent="0.2">
      <c r="A72" s="311" t="s">
        <v>241</v>
      </c>
      <c r="B72" s="312"/>
      <c r="C72" s="123">
        <f>C73+C74</f>
        <v>646000000</v>
      </c>
      <c r="D72" s="131">
        <f>D73+D74</f>
        <v>794676802</v>
      </c>
      <c r="E72" s="122">
        <f>+SUM(E73:E74)</f>
        <v>794676802</v>
      </c>
      <c r="F72" s="122">
        <f t="shared" ref="F72" si="17">+SUM(F73:F74)</f>
        <v>0</v>
      </c>
      <c r="G72" s="122">
        <f>G73+G74</f>
        <v>794676802</v>
      </c>
      <c r="H72" s="122">
        <f>H73+H74</f>
        <v>0</v>
      </c>
      <c r="I72" s="63"/>
      <c r="J72" s="16">
        <v>1</v>
      </c>
      <c r="K72" s="16">
        <v>5</v>
      </c>
      <c r="L72" s="16">
        <v>1</v>
      </c>
      <c r="M72" s="16"/>
      <c r="N72" s="77" t="s">
        <v>336</v>
      </c>
    </row>
    <row r="73" spans="1:14" ht="44.25" customHeight="1" x14ac:dyDescent="0.2">
      <c r="A73" s="37" t="s">
        <v>397</v>
      </c>
      <c r="B73" s="24" t="s">
        <v>274</v>
      </c>
      <c r="C73" s="205">
        <v>646000000</v>
      </c>
      <c r="D73" s="143">
        <v>794676802</v>
      </c>
      <c r="E73" s="146">
        <v>794676802</v>
      </c>
      <c r="F73" s="149">
        <v>0</v>
      </c>
      <c r="G73" s="129">
        <f>E73+F73</f>
        <v>794676802</v>
      </c>
      <c r="H73" s="129">
        <f>D73-G73</f>
        <v>0</v>
      </c>
      <c r="I73" s="22" t="s">
        <v>11</v>
      </c>
      <c r="J73" s="7">
        <v>1</v>
      </c>
      <c r="K73" s="7">
        <v>5</v>
      </c>
      <c r="L73" s="7">
        <v>1</v>
      </c>
      <c r="M73" s="7">
        <v>1</v>
      </c>
      <c r="N73" s="3" t="s">
        <v>242</v>
      </c>
    </row>
    <row r="74" spans="1:14" ht="40.5" customHeight="1" x14ac:dyDescent="0.2">
      <c r="A74" s="26"/>
      <c r="B74" s="29"/>
      <c r="C74" s="211"/>
      <c r="D74" s="135">
        <v>0</v>
      </c>
      <c r="E74" s="146">
        <v>0</v>
      </c>
      <c r="F74" s="202">
        <v>0</v>
      </c>
      <c r="G74" s="129">
        <f>E74+F74</f>
        <v>0</v>
      </c>
      <c r="H74" s="129">
        <f>D74-G74</f>
        <v>0</v>
      </c>
      <c r="I74" s="22"/>
      <c r="J74" s="7">
        <v>1</v>
      </c>
      <c r="K74" s="7">
        <v>5</v>
      </c>
      <c r="L74" s="7">
        <v>1</v>
      </c>
      <c r="M74" s="7">
        <v>2</v>
      </c>
      <c r="N74" s="3" t="s">
        <v>71</v>
      </c>
    </row>
    <row r="75" spans="1:14" ht="17.25" customHeight="1" x14ac:dyDescent="0.2">
      <c r="A75" s="311" t="s">
        <v>243</v>
      </c>
      <c r="B75" s="312"/>
      <c r="C75" s="123">
        <f>C76</f>
        <v>157000000</v>
      </c>
      <c r="D75" s="123">
        <f>D76</f>
        <v>216776000</v>
      </c>
      <c r="E75" s="122">
        <f>+SUM(E76:E76)</f>
        <v>30000000</v>
      </c>
      <c r="F75" s="122">
        <f>+SUM(F76:F76)</f>
        <v>60000000</v>
      </c>
      <c r="G75" s="122">
        <f>G76</f>
        <v>90000000</v>
      </c>
      <c r="H75" s="122">
        <f>H76</f>
        <v>126776000</v>
      </c>
      <c r="I75" s="54"/>
      <c r="J75" s="16">
        <v>1</v>
      </c>
      <c r="K75" s="16">
        <v>5</v>
      </c>
      <c r="L75" s="16">
        <v>2</v>
      </c>
      <c r="M75" s="16"/>
      <c r="N75" s="77" t="s">
        <v>336</v>
      </c>
    </row>
    <row r="76" spans="1:14" ht="30" customHeight="1" x14ac:dyDescent="0.2">
      <c r="A76" s="26" t="s">
        <v>398</v>
      </c>
      <c r="B76" s="39" t="s">
        <v>275</v>
      </c>
      <c r="C76" s="150">
        <v>157000000</v>
      </c>
      <c r="D76" s="150">
        <v>216776000</v>
      </c>
      <c r="E76" s="146">
        <v>30000000</v>
      </c>
      <c r="F76" s="151">
        <v>60000000</v>
      </c>
      <c r="G76" s="138">
        <f>E76+F76</f>
        <v>90000000</v>
      </c>
      <c r="H76" s="138">
        <f>D76-G76</f>
        <v>126776000</v>
      </c>
      <c r="I76" s="22" t="s">
        <v>11</v>
      </c>
      <c r="J76" s="7"/>
      <c r="K76" s="7">
        <v>5</v>
      </c>
      <c r="L76" s="7">
        <v>2</v>
      </c>
      <c r="M76" s="7">
        <v>1</v>
      </c>
      <c r="N76" s="1" t="s">
        <v>72</v>
      </c>
    </row>
    <row r="77" spans="1:14" ht="18" customHeight="1" x14ac:dyDescent="0.2">
      <c r="A77" s="311" t="s">
        <v>73</v>
      </c>
      <c r="B77" s="312"/>
      <c r="C77" s="152">
        <f>C78</f>
        <v>209000000</v>
      </c>
      <c r="D77" s="152">
        <f>D78</f>
        <v>222286300</v>
      </c>
      <c r="E77" s="108">
        <f>+SUM(E78:E78)</f>
        <v>50000000</v>
      </c>
      <c r="F77" s="108">
        <f>+SUM(F78:F78)</f>
        <v>79821077</v>
      </c>
      <c r="G77" s="109">
        <f>G78</f>
        <v>129821077</v>
      </c>
      <c r="H77" s="109">
        <f>H78</f>
        <v>92465223</v>
      </c>
      <c r="I77" s="54"/>
      <c r="J77" s="16">
        <v>1</v>
      </c>
      <c r="K77" s="16">
        <v>5</v>
      </c>
      <c r="L77" s="16">
        <v>3</v>
      </c>
      <c r="M77" s="16"/>
      <c r="N77" s="77" t="s">
        <v>336</v>
      </c>
    </row>
    <row r="78" spans="1:14" ht="35.25" customHeight="1" x14ac:dyDescent="0.2">
      <c r="A78" s="40" t="s">
        <v>399</v>
      </c>
      <c r="B78" s="32" t="s">
        <v>276</v>
      </c>
      <c r="C78" s="153">
        <v>209000000</v>
      </c>
      <c r="D78" s="153">
        <v>222286300</v>
      </c>
      <c r="E78" s="154">
        <v>50000000</v>
      </c>
      <c r="F78" s="110">
        <v>79821077</v>
      </c>
      <c r="G78" s="110">
        <f>E78+F78</f>
        <v>129821077</v>
      </c>
      <c r="H78" s="110">
        <f>D78-G78</f>
        <v>92465223</v>
      </c>
      <c r="I78" s="22" t="s">
        <v>11</v>
      </c>
      <c r="J78" s="7">
        <v>1</v>
      </c>
      <c r="K78" s="7">
        <v>5</v>
      </c>
      <c r="L78" s="7">
        <v>3</v>
      </c>
      <c r="M78" s="7">
        <v>1</v>
      </c>
      <c r="N78" s="1" t="s">
        <v>244</v>
      </c>
    </row>
    <row r="79" spans="1:14" ht="33.75" customHeight="1" x14ac:dyDescent="0.2">
      <c r="A79" s="311" t="s">
        <v>74</v>
      </c>
      <c r="B79" s="312"/>
      <c r="C79" s="155">
        <f>C80</f>
        <v>126000000</v>
      </c>
      <c r="D79" s="131">
        <f>D80</f>
        <v>125679000</v>
      </c>
      <c r="E79" s="127">
        <f>+SUM(E80:E80)</f>
        <v>40000000</v>
      </c>
      <c r="F79" s="127">
        <f>+SUM(F80:F80)</f>
        <v>40000000</v>
      </c>
      <c r="G79" s="127">
        <f>G80</f>
        <v>80000000</v>
      </c>
      <c r="H79" s="127">
        <f>H80</f>
        <v>45679000</v>
      </c>
      <c r="I79" s="63"/>
      <c r="J79" s="16">
        <v>1</v>
      </c>
      <c r="K79" s="16">
        <v>5</v>
      </c>
      <c r="L79" s="16">
        <v>4</v>
      </c>
      <c r="M79" s="16"/>
      <c r="N79" s="77" t="s">
        <v>336</v>
      </c>
    </row>
    <row r="80" spans="1:14" ht="34.5" customHeight="1" x14ac:dyDescent="0.2">
      <c r="A80" s="26" t="s">
        <v>400</v>
      </c>
      <c r="B80" s="41" t="s">
        <v>277</v>
      </c>
      <c r="C80" s="156">
        <v>126000000</v>
      </c>
      <c r="D80" s="156">
        <v>125679000</v>
      </c>
      <c r="E80" s="157">
        <v>40000000</v>
      </c>
      <c r="F80" s="113">
        <v>40000000</v>
      </c>
      <c r="G80" s="110">
        <f>E80+F80</f>
        <v>80000000</v>
      </c>
      <c r="H80" s="110">
        <f>D80-G80</f>
        <v>45679000</v>
      </c>
      <c r="I80" s="22" t="s">
        <v>11</v>
      </c>
      <c r="J80" s="7">
        <v>1</v>
      </c>
      <c r="K80" s="7">
        <v>5</v>
      </c>
      <c r="L80" s="7">
        <v>4</v>
      </c>
      <c r="M80" s="7">
        <v>1</v>
      </c>
      <c r="N80" s="1" t="s">
        <v>75</v>
      </c>
    </row>
    <row r="81" spans="1:14" ht="21.75" customHeight="1" x14ac:dyDescent="0.2">
      <c r="A81" s="311" t="s">
        <v>76</v>
      </c>
      <c r="B81" s="312"/>
      <c r="C81" s="127">
        <f>+SUM(C82:C85)</f>
        <v>1000718089</v>
      </c>
      <c r="D81" s="127">
        <f>+SUM(D82:D85)</f>
        <v>1803343316</v>
      </c>
      <c r="E81" s="127">
        <f>+SUM(E82:E85)</f>
        <v>1001199473</v>
      </c>
      <c r="F81" s="127">
        <f t="shared" ref="F81:H81" si="18">+SUM(F82:F85)</f>
        <v>631222766</v>
      </c>
      <c r="G81" s="127">
        <f t="shared" si="18"/>
        <v>1632422239</v>
      </c>
      <c r="H81" s="127">
        <f t="shared" si="18"/>
        <v>170921077</v>
      </c>
      <c r="I81" s="64"/>
      <c r="J81" s="16">
        <v>1</v>
      </c>
      <c r="K81" s="16">
        <v>5</v>
      </c>
      <c r="L81" s="16">
        <v>5</v>
      </c>
      <c r="M81" s="16"/>
      <c r="N81" s="77" t="s">
        <v>336</v>
      </c>
    </row>
    <row r="82" spans="1:14" ht="32.25" customHeight="1" x14ac:dyDescent="0.2">
      <c r="A82" s="42" t="s">
        <v>401</v>
      </c>
      <c r="B82" s="29" t="s">
        <v>278</v>
      </c>
      <c r="C82" s="211">
        <v>177000000</v>
      </c>
      <c r="D82" s="135">
        <v>241900000</v>
      </c>
      <c r="E82" s="157">
        <v>20978923</v>
      </c>
      <c r="F82" s="116">
        <v>50000000</v>
      </c>
      <c r="G82" s="110">
        <f>E82+F82</f>
        <v>70978923</v>
      </c>
      <c r="H82" s="110">
        <f>D82-G82</f>
        <v>170921077</v>
      </c>
      <c r="I82" s="22" t="s">
        <v>11</v>
      </c>
      <c r="J82" s="341">
        <v>1</v>
      </c>
      <c r="K82" s="341">
        <v>5</v>
      </c>
      <c r="L82" s="341">
        <v>5</v>
      </c>
      <c r="M82" s="341">
        <v>1</v>
      </c>
      <c r="N82" s="253" t="s">
        <v>77</v>
      </c>
    </row>
    <row r="83" spans="1:14" ht="38.25" x14ac:dyDescent="0.2">
      <c r="A83" s="26" t="s">
        <v>402</v>
      </c>
      <c r="B83" s="96" t="s">
        <v>374</v>
      </c>
      <c r="C83" s="203">
        <v>477569899</v>
      </c>
      <c r="D83" s="203">
        <v>581222766</v>
      </c>
      <c r="E83" s="158">
        <v>0</v>
      </c>
      <c r="F83" s="113">
        <v>581222766</v>
      </c>
      <c r="G83" s="110">
        <f t="shared" ref="G83:G85" si="19">E83+F83</f>
        <v>581222766</v>
      </c>
      <c r="H83" s="110">
        <f t="shared" ref="H83:H85" si="20">D83-G83</f>
        <v>0</v>
      </c>
      <c r="I83" s="22" t="s">
        <v>11</v>
      </c>
      <c r="J83" s="342"/>
      <c r="K83" s="342"/>
      <c r="L83" s="342"/>
      <c r="M83" s="342"/>
      <c r="N83" s="254"/>
    </row>
    <row r="84" spans="1:14" ht="38.25" x14ac:dyDescent="0.2">
      <c r="A84" s="26" t="s">
        <v>403</v>
      </c>
      <c r="B84" s="96" t="s">
        <v>375</v>
      </c>
      <c r="C84" s="203">
        <v>316979042</v>
      </c>
      <c r="D84" s="203">
        <v>980220550</v>
      </c>
      <c r="E84" s="158">
        <v>980220550</v>
      </c>
      <c r="F84" s="113">
        <v>0</v>
      </c>
      <c r="G84" s="110">
        <f t="shared" si="19"/>
        <v>980220550</v>
      </c>
      <c r="H84" s="110">
        <f t="shared" si="20"/>
        <v>0</v>
      </c>
      <c r="I84" s="22" t="s">
        <v>11</v>
      </c>
      <c r="J84" s="342"/>
      <c r="K84" s="342"/>
      <c r="L84" s="342"/>
      <c r="M84" s="342"/>
      <c r="N84" s="254"/>
    </row>
    <row r="85" spans="1:14" ht="38.25" x14ac:dyDescent="0.2">
      <c r="A85" s="26" t="s">
        <v>404</v>
      </c>
      <c r="B85" s="96" t="s">
        <v>376</v>
      </c>
      <c r="C85" s="203">
        <v>29169148</v>
      </c>
      <c r="D85" s="203">
        <v>0</v>
      </c>
      <c r="E85" s="158">
        <v>0</v>
      </c>
      <c r="F85" s="113">
        <v>0</v>
      </c>
      <c r="G85" s="110">
        <f t="shared" si="19"/>
        <v>0</v>
      </c>
      <c r="H85" s="110">
        <f t="shared" si="20"/>
        <v>0</v>
      </c>
      <c r="I85" s="22" t="s">
        <v>11</v>
      </c>
      <c r="J85" s="343"/>
      <c r="K85" s="343"/>
      <c r="L85" s="343"/>
      <c r="M85" s="343"/>
      <c r="N85" s="255"/>
    </row>
    <row r="86" spans="1:14" ht="23.25" customHeight="1" x14ac:dyDescent="0.2">
      <c r="A86" s="311" t="s">
        <v>78</v>
      </c>
      <c r="B86" s="312"/>
      <c r="C86" s="131">
        <f>C87</f>
        <v>127000000</v>
      </c>
      <c r="D86" s="131">
        <f>D87</f>
        <v>183430000</v>
      </c>
      <c r="E86" s="131">
        <f t="shared" ref="E86:F86" si="21">E87</f>
        <v>83430000</v>
      </c>
      <c r="F86" s="131">
        <f t="shared" si="21"/>
        <v>100000000</v>
      </c>
      <c r="G86" s="131">
        <f t="shared" ref="G86" si="22">G87</f>
        <v>183430000</v>
      </c>
      <c r="H86" s="131">
        <f t="shared" ref="H86" si="23">H87</f>
        <v>0</v>
      </c>
      <c r="I86" s="64"/>
      <c r="J86" s="16">
        <v>1</v>
      </c>
      <c r="K86" s="16">
        <v>5</v>
      </c>
      <c r="L86" s="16">
        <v>6</v>
      </c>
      <c r="M86" s="16"/>
      <c r="N86" s="77" t="s">
        <v>336</v>
      </c>
    </row>
    <row r="87" spans="1:14" ht="27.75" customHeight="1" x14ac:dyDescent="0.2">
      <c r="A87" s="42" t="s">
        <v>405</v>
      </c>
      <c r="B87" s="82" t="s">
        <v>279</v>
      </c>
      <c r="C87" s="212">
        <v>127000000</v>
      </c>
      <c r="D87" s="144">
        <v>183430000</v>
      </c>
      <c r="E87" s="157">
        <v>83430000</v>
      </c>
      <c r="F87" s="116">
        <v>100000000</v>
      </c>
      <c r="G87" s="110">
        <f>E87+F87</f>
        <v>183430000</v>
      </c>
      <c r="H87" s="110">
        <f>D87-G87</f>
        <v>0</v>
      </c>
      <c r="I87" s="22" t="s">
        <v>11</v>
      </c>
      <c r="J87" s="6">
        <v>1</v>
      </c>
      <c r="K87" s="6">
        <v>5</v>
      </c>
      <c r="L87" s="6">
        <v>6</v>
      </c>
      <c r="M87" s="6">
        <v>1</v>
      </c>
      <c r="N87" s="1" t="s">
        <v>79</v>
      </c>
    </row>
    <row r="88" spans="1:14" ht="27.75" customHeight="1" x14ac:dyDescent="0.2">
      <c r="A88" s="311" t="s">
        <v>80</v>
      </c>
      <c r="B88" s="312"/>
      <c r="C88" s="131">
        <f>C89</f>
        <v>402297149</v>
      </c>
      <c r="D88" s="131">
        <f>D89</f>
        <v>704309119</v>
      </c>
      <c r="E88" s="131">
        <f t="shared" ref="E88:F88" si="24">E89</f>
        <v>704309119</v>
      </c>
      <c r="F88" s="131">
        <f t="shared" si="24"/>
        <v>0</v>
      </c>
      <c r="G88" s="131">
        <f t="shared" ref="G88" si="25">G89</f>
        <v>704309119</v>
      </c>
      <c r="H88" s="131">
        <f t="shared" ref="H88" si="26">H89</f>
        <v>0</v>
      </c>
      <c r="I88" s="64"/>
      <c r="J88" s="16">
        <v>1</v>
      </c>
      <c r="K88" s="16">
        <v>5</v>
      </c>
      <c r="L88" s="16">
        <v>7</v>
      </c>
      <c r="M88" s="16"/>
      <c r="N88" s="77" t="s">
        <v>336</v>
      </c>
    </row>
    <row r="89" spans="1:14" ht="42.75" customHeight="1" x14ac:dyDescent="0.2">
      <c r="A89" s="42" t="s">
        <v>406</v>
      </c>
      <c r="B89" s="43" t="s">
        <v>297</v>
      </c>
      <c r="C89" s="139">
        <v>402297149</v>
      </c>
      <c r="D89" s="139">
        <v>704309119</v>
      </c>
      <c r="E89" s="146">
        <v>704309119</v>
      </c>
      <c r="F89" s="113">
        <v>0</v>
      </c>
      <c r="G89" s="110">
        <f>E89+F89</f>
        <v>704309119</v>
      </c>
      <c r="H89" s="110">
        <f>D89-G89</f>
        <v>0</v>
      </c>
      <c r="I89" s="22" t="s">
        <v>8</v>
      </c>
      <c r="J89" s="6">
        <v>1</v>
      </c>
      <c r="K89" s="6">
        <v>5</v>
      </c>
      <c r="L89" s="6">
        <v>7</v>
      </c>
      <c r="M89" s="6">
        <v>1</v>
      </c>
      <c r="N89" s="1" t="s">
        <v>81</v>
      </c>
    </row>
    <row r="90" spans="1:14" ht="27.75" customHeight="1" x14ac:dyDescent="0.2">
      <c r="A90" s="311" t="s">
        <v>82</v>
      </c>
      <c r="B90" s="312"/>
      <c r="C90" s="127">
        <f>C92</f>
        <v>2462837070</v>
      </c>
      <c r="D90" s="127">
        <f t="shared" ref="D90:H90" si="27">D92</f>
        <v>4752947590</v>
      </c>
      <c r="E90" s="127">
        <f t="shared" si="27"/>
        <v>4647845573</v>
      </c>
      <c r="F90" s="127">
        <f t="shared" si="27"/>
        <v>0</v>
      </c>
      <c r="G90" s="127">
        <f t="shared" si="27"/>
        <v>4647845573</v>
      </c>
      <c r="H90" s="127">
        <f t="shared" si="27"/>
        <v>105102017</v>
      </c>
      <c r="I90" s="64"/>
      <c r="J90" s="16">
        <v>1</v>
      </c>
      <c r="K90" s="16">
        <v>5</v>
      </c>
      <c r="L90" s="16">
        <v>8</v>
      </c>
      <c r="M90" s="16"/>
      <c r="N90" s="77" t="s">
        <v>336</v>
      </c>
    </row>
    <row r="91" spans="1:14" ht="38.25" x14ac:dyDescent="0.2">
      <c r="A91" s="235" t="s">
        <v>407</v>
      </c>
      <c r="B91" s="44" t="s">
        <v>305</v>
      </c>
      <c r="C91" s="237" t="s">
        <v>479</v>
      </c>
      <c r="D91" s="159">
        <v>0</v>
      </c>
      <c r="E91" s="146">
        <v>0</v>
      </c>
      <c r="F91" s="160">
        <v>0</v>
      </c>
      <c r="G91" s="110">
        <f>E91+F91</f>
        <v>0</v>
      </c>
      <c r="H91" s="110">
        <f>D91-G91</f>
        <v>0</v>
      </c>
      <c r="I91" s="22" t="s">
        <v>8</v>
      </c>
      <c r="J91" s="36">
        <v>1</v>
      </c>
      <c r="K91" s="7">
        <v>5</v>
      </c>
      <c r="L91" s="7">
        <v>8</v>
      </c>
      <c r="M91" s="7">
        <v>1</v>
      </c>
      <c r="N91" s="35" t="s">
        <v>83</v>
      </c>
    </row>
    <row r="92" spans="1:14" ht="32.25" customHeight="1" x14ac:dyDescent="0.2">
      <c r="A92" s="42" t="s">
        <v>408</v>
      </c>
      <c r="B92" s="25" t="s">
        <v>298</v>
      </c>
      <c r="C92" s="161">
        <v>2462837070</v>
      </c>
      <c r="D92" s="161">
        <v>4752947590</v>
      </c>
      <c r="E92" s="146">
        <v>4647845573</v>
      </c>
      <c r="F92" s="137">
        <v>0</v>
      </c>
      <c r="G92" s="110">
        <f>E92+F92</f>
        <v>4647845573</v>
      </c>
      <c r="H92" s="110">
        <f>D92-G92</f>
        <v>105102017</v>
      </c>
      <c r="I92" s="22" t="s">
        <v>8</v>
      </c>
      <c r="J92" s="36">
        <v>1</v>
      </c>
      <c r="K92" s="7">
        <v>5</v>
      </c>
      <c r="L92" s="7">
        <v>8</v>
      </c>
      <c r="M92" s="7">
        <v>1</v>
      </c>
      <c r="N92" s="35" t="s">
        <v>83</v>
      </c>
    </row>
    <row r="93" spans="1:14" ht="25.5" customHeight="1" x14ac:dyDescent="0.2">
      <c r="A93" s="313" t="s">
        <v>84</v>
      </c>
      <c r="B93" s="314"/>
      <c r="C93" s="130">
        <f>C94</f>
        <v>7912527595</v>
      </c>
      <c r="D93" s="130">
        <f>D94</f>
        <v>10662350931</v>
      </c>
      <c r="E93" s="130">
        <f>E94</f>
        <v>599012039</v>
      </c>
      <c r="F93" s="130">
        <f t="shared" ref="F93:H93" si="28">F94</f>
        <v>10063338892</v>
      </c>
      <c r="G93" s="130">
        <f t="shared" si="28"/>
        <v>10662350931</v>
      </c>
      <c r="H93" s="130">
        <f t="shared" si="28"/>
        <v>0</v>
      </c>
      <c r="I93" s="65"/>
      <c r="J93" s="14">
        <v>1</v>
      </c>
      <c r="K93" s="14">
        <v>6</v>
      </c>
      <c r="L93" s="14"/>
      <c r="M93" s="14"/>
      <c r="N93" s="34" t="s">
        <v>84</v>
      </c>
    </row>
    <row r="94" spans="1:14" ht="18.75" customHeight="1" x14ac:dyDescent="0.2">
      <c r="A94" s="311" t="s">
        <v>85</v>
      </c>
      <c r="B94" s="312"/>
      <c r="C94" s="127">
        <f>C95+C96+C97</f>
        <v>7912527595</v>
      </c>
      <c r="D94" s="127">
        <f>D95+D96+D97</f>
        <v>10662350931</v>
      </c>
      <c r="E94" s="127">
        <f>E95+E96+E97</f>
        <v>599012039</v>
      </c>
      <c r="F94" s="127">
        <f t="shared" ref="F94:H94" si="29">+SUM(F95:F97)</f>
        <v>10063338892</v>
      </c>
      <c r="G94" s="127">
        <f t="shared" si="29"/>
        <v>10662350931</v>
      </c>
      <c r="H94" s="127">
        <f t="shared" si="29"/>
        <v>0</v>
      </c>
      <c r="I94" s="63"/>
      <c r="J94" s="16">
        <v>1</v>
      </c>
      <c r="K94" s="16">
        <v>6</v>
      </c>
      <c r="L94" s="16">
        <v>1</v>
      </c>
      <c r="M94" s="16"/>
      <c r="N94" s="77" t="s">
        <v>336</v>
      </c>
    </row>
    <row r="95" spans="1:14" ht="38.25" customHeight="1" x14ac:dyDescent="0.2">
      <c r="A95" s="26" t="s">
        <v>409</v>
      </c>
      <c r="B95" s="89" t="s">
        <v>355</v>
      </c>
      <c r="C95" s="162">
        <v>7912527595</v>
      </c>
      <c r="D95" s="162">
        <v>10662350931</v>
      </c>
      <c r="E95" s="133">
        <v>599012039</v>
      </c>
      <c r="F95" s="163">
        <v>10063338892</v>
      </c>
      <c r="G95" s="138">
        <f>E95+F95</f>
        <v>10662350931</v>
      </c>
      <c r="H95" s="138">
        <f>D95-G95</f>
        <v>0</v>
      </c>
      <c r="I95" s="22" t="s">
        <v>9</v>
      </c>
      <c r="J95" s="7">
        <v>1</v>
      </c>
      <c r="K95" s="7">
        <v>6</v>
      </c>
      <c r="L95" s="7">
        <v>1</v>
      </c>
      <c r="M95" s="7">
        <v>1</v>
      </c>
      <c r="N95" s="1" t="s">
        <v>245</v>
      </c>
    </row>
    <row r="96" spans="1:14" ht="28.5" customHeight="1" x14ac:dyDescent="0.2">
      <c r="A96" s="26"/>
      <c r="B96" s="30"/>
      <c r="C96" s="139"/>
      <c r="D96" s="139"/>
      <c r="E96" s="133"/>
      <c r="F96" s="164"/>
      <c r="G96" s="138"/>
      <c r="H96" s="165"/>
      <c r="I96" s="22"/>
      <c r="J96" s="7">
        <v>1</v>
      </c>
      <c r="K96" s="7">
        <v>6</v>
      </c>
      <c r="L96" s="7">
        <v>1</v>
      </c>
      <c r="M96" s="7">
        <v>2</v>
      </c>
      <c r="N96" s="1" t="s">
        <v>246</v>
      </c>
    </row>
    <row r="97" spans="1:14" ht="42.75" customHeight="1" x14ac:dyDescent="0.2">
      <c r="A97" s="26"/>
      <c r="B97" s="30"/>
      <c r="C97" s="139"/>
      <c r="D97" s="139"/>
      <c r="E97" s="133"/>
      <c r="F97" s="164"/>
      <c r="G97" s="138"/>
      <c r="H97" s="165"/>
      <c r="I97" s="22"/>
      <c r="J97" s="7">
        <v>1</v>
      </c>
      <c r="K97" s="7">
        <v>6</v>
      </c>
      <c r="L97" s="7">
        <v>1</v>
      </c>
      <c r="M97" s="7">
        <v>3</v>
      </c>
      <c r="N97" s="1" t="s">
        <v>86</v>
      </c>
    </row>
    <row r="98" spans="1:14" ht="12.75" customHeight="1" x14ac:dyDescent="0.2">
      <c r="A98" s="313" t="s">
        <v>87</v>
      </c>
      <c r="B98" s="347"/>
      <c r="C98" s="166">
        <f>C99+C108+C110+C114+C116+C118+C122</f>
        <v>1200000000</v>
      </c>
      <c r="D98" s="166">
        <f>D99+D108+D110+D114+D116+D118+D122</f>
        <v>1200000000</v>
      </c>
      <c r="E98" s="166">
        <f t="shared" ref="E98:H98" si="30">E99+E108+E110+E114+E116+E118+E122</f>
        <v>1200000000</v>
      </c>
      <c r="F98" s="166">
        <f t="shared" si="30"/>
        <v>0</v>
      </c>
      <c r="G98" s="166">
        <f t="shared" si="30"/>
        <v>1200000000</v>
      </c>
      <c r="H98" s="166">
        <f t="shared" si="30"/>
        <v>0</v>
      </c>
      <c r="I98" s="55"/>
      <c r="J98" s="14">
        <v>1</v>
      </c>
      <c r="K98" s="14">
        <v>7</v>
      </c>
      <c r="L98" s="14"/>
      <c r="M98" s="14"/>
      <c r="N98" s="34" t="s">
        <v>87</v>
      </c>
    </row>
    <row r="99" spans="1:14" ht="17.25" customHeight="1" x14ac:dyDescent="0.2">
      <c r="A99" s="311" t="s">
        <v>88</v>
      </c>
      <c r="B99" s="312"/>
      <c r="C99" s="108">
        <f>+SUM(C100:C107)</f>
        <v>0</v>
      </c>
      <c r="D99" s="108">
        <f>+SUM(D100:D107)</f>
        <v>0</v>
      </c>
      <c r="E99" s="108">
        <f>+SUM(E100:E107)</f>
        <v>0</v>
      </c>
      <c r="F99" s="108">
        <f t="shared" ref="F99:H99" si="31">+SUM(F100:F107)</f>
        <v>0</v>
      </c>
      <c r="G99" s="108">
        <f t="shared" si="31"/>
        <v>0</v>
      </c>
      <c r="H99" s="108">
        <f t="shared" si="31"/>
        <v>0</v>
      </c>
      <c r="I99" s="66"/>
      <c r="J99" s="16">
        <v>1</v>
      </c>
      <c r="K99" s="16">
        <v>7</v>
      </c>
      <c r="L99" s="16">
        <v>1</v>
      </c>
      <c r="M99" s="16"/>
      <c r="N99" s="77" t="s">
        <v>336</v>
      </c>
    </row>
    <row r="100" spans="1:14" ht="21" customHeight="1" x14ac:dyDescent="0.2">
      <c r="A100" s="26"/>
      <c r="B100" s="29"/>
      <c r="C100" s="211"/>
      <c r="D100" s="135"/>
      <c r="E100" s="137"/>
      <c r="F100" s="137"/>
      <c r="G100" s="165"/>
      <c r="H100" s="165"/>
      <c r="I100" s="22"/>
      <c r="J100" s="6">
        <v>1</v>
      </c>
      <c r="K100" s="6">
        <v>7</v>
      </c>
      <c r="L100" s="6">
        <v>1</v>
      </c>
      <c r="M100" s="6">
        <v>1</v>
      </c>
      <c r="N100" s="1" t="s">
        <v>89</v>
      </c>
    </row>
    <row r="101" spans="1:14" ht="44.25" customHeight="1" x14ac:dyDescent="0.2">
      <c r="A101" s="26"/>
      <c r="B101" s="29"/>
      <c r="C101" s="211"/>
      <c r="D101" s="135"/>
      <c r="E101" s="137"/>
      <c r="F101" s="137"/>
      <c r="G101" s="165"/>
      <c r="H101" s="165"/>
      <c r="I101" s="22"/>
      <c r="J101" s="6">
        <v>1</v>
      </c>
      <c r="K101" s="6">
        <v>7</v>
      </c>
      <c r="L101" s="6">
        <v>1</v>
      </c>
      <c r="M101" s="6">
        <v>2</v>
      </c>
      <c r="N101" s="1" t="s">
        <v>90</v>
      </c>
    </row>
    <row r="102" spans="1:14" ht="23.25" customHeight="1" x14ac:dyDescent="0.2">
      <c r="A102" s="26"/>
      <c r="B102" s="29"/>
      <c r="C102" s="211"/>
      <c r="D102" s="135"/>
      <c r="E102" s="137"/>
      <c r="F102" s="137"/>
      <c r="G102" s="165"/>
      <c r="H102" s="165"/>
      <c r="I102" s="22"/>
      <c r="J102" s="6">
        <v>1</v>
      </c>
      <c r="K102" s="6">
        <v>7</v>
      </c>
      <c r="L102" s="6">
        <v>1</v>
      </c>
      <c r="M102" s="6">
        <v>3</v>
      </c>
      <c r="N102" s="1" t="s">
        <v>91</v>
      </c>
    </row>
    <row r="103" spans="1:14" ht="18.75" customHeight="1" x14ac:dyDescent="0.2">
      <c r="A103" s="26"/>
      <c r="B103" s="29"/>
      <c r="C103" s="211"/>
      <c r="D103" s="135"/>
      <c r="E103" s="137"/>
      <c r="F103" s="137"/>
      <c r="G103" s="165"/>
      <c r="H103" s="165"/>
      <c r="I103" s="22"/>
      <c r="J103" s="6">
        <v>1</v>
      </c>
      <c r="K103" s="6">
        <v>7</v>
      </c>
      <c r="L103" s="6">
        <v>1</v>
      </c>
      <c r="M103" s="6">
        <v>4</v>
      </c>
      <c r="N103" s="1" t="s">
        <v>92</v>
      </c>
    </row>
    <row r="104" spans="1:14" ht="18.75" customHeight="1" x14ac:dyDescent="0.2">
      <c r="A104" s="26"/>
      <c r="B104" s="29"/>
      <c r="C104" s="211"/>
      <c r="D104" s="135"/>
      <c r="E104" s="137"/>
      <c r="F104" s="137"/>
      <c r="G104" s="165"/>
      <c r="H104" s="165"/>
      <c r="I104" s="22"/>
      <c r="J104" s="6">
        <v>1</v>
      </c>
      <c r="K104" s="6">
        <v>7</v>
      </c>
      <c r="L104" s="6">
        <v>1</v>
      </c>
      <c r="M104" s="6">
        <v>5</v>
      </c>
      <c r="N104" s="1" t="s">
        <v>93</v>
      </c>
    </row>
    <row r="105" spans="1:14" ht="18.75" customHeight="1" x14ac:dyDescent="0.2">
      <c r="A105" s="26"/>
      <c r="B105" s="29"/>
      <c r="C105" s="211"/>
      <c r="D105" s="135"/>
      <c r="E105" s="137"/>
      <c r="F105" s="137"/>
      <c r="G105" s="165"/>
      <c r="H105" s="165"/>
      <c r="I105" s="22"/>
      <c r="J105" s="6">
        <v>1</v>
      </c>
      <c r="K105" s="6">
        <v>7</v>
      </c>
      <c r="L105" s="6">
        <v>1</v>
      </c>
      <c r="M105" s="6">
        <v>6</v>
      </c>
      <c r="N105" s="1" t="s">
        <v>94</v>
      </c>
    </row>
    <row r="106" spans="1:14" ht="18.75" customHeight="1" x14ac:dyDescent="0.2">
      <c r="A106" s="26"/>
      <c r="B106" s="29"/>
      <c r="C106" s="211"/>
      <c r="D106" s="135"/>
      <c r="E106" s="137"/>
      <c r="F106" s="137"/>
      <c r="G106" s="165"/>
      <c r="H106" s="165"/>
      <c r="I106" s="22"/>
      <c r="J106" s="6">
        <v>1</v>
      </c>
      <c r="K106" s="6">
        <v>7</v>
      </c>
      <c r="L106" s="6">
        <v>1</v>
      </c>
      <c r="M106" s="6">
        <v>7</v>
      </c>
      <c r="N106" s="1" t="s">
        <v>95</v>
      </c>
    </row>
    <row r="107" spans="1:14" ht="28.5" customHeight="1" x14ac:dyDescent="0.2">
      <c r="A107" s="26"/>
      <c r="B107" s="29"/>
      <c r="C107" s="211"/>
      <c r="D107" s="135"/>
      <c r="E107" s="137"/>
      <c r="F107" s="137"/>
      <c r="G107" s="165"/>
      <c r="H107" s="165"/>
      <c r="I107" s="22"/>
      <c r="J107" s="6">
        <v>1</v>
      </c>
      <c r="K107" s="6">
        <v>7</v>
      </c>
      <c r="L107" s="6">
        <v>1</v>
      </c>
      <c r="M107" s="6">
        <v>8</v>
      </c>
      <c r="N107" s="1" t="s">
        <v>96</v>
      </c>
    </row>
    <row r="108" spans="1:14" ht="12.75" customHeight="1" x14ac:dyDescent="0.2">
      <c r="A108" s="311" t="s">
        <v>97</v>
      </c>
      <c r="B108" s="312"/>
      <c r="C108" s="107">
        <f>+SUM(C109:C109)</f>
        <v>0</v>
      </c>
      <c r="D108" s="107">
        <f>+SUM(D109:D109)</f>
        <v>0</v>
      </c>
      <c r="E108" s="107">
        <f>+SUM(E109:E109)</f>
        <v>0</v>
      </c>
      <c r="F108" s="107">
        <f>+SUM(F109:F109)</f>
        <v>0</v>
      </c>
      <c r="G108" s="107">
        <f t="shared" ref="G108:H108" si="32">+SUM(G109:G109)</f>
        <v>0</v>
      </c>
      <c r="H108" s="107">
        <f t="shared" si="32"/>
        <v>0</v>
      </c>
      <c r="I108" s="66"/>
      <c r="J108" s="16">
        <v>1</v>
      </c>
      <c r="K108" s="16">
        <v>7</v>
      </c>
      <c r="L108" s="16">
        <v>2</v>
      </c>
      <c r="M108" s="16"/>
      <c r="N108" s="77" t="s">
        <v>336</v>
      </c>
    </row>
    <row r="109" spans="1:14" ht="33" customHeight="1" x14ac:dyDescent="0.2">
      <c r="A109" s="26"/>
      <c r="B109" s="23"/>
      <c r="C109" s="211"/>
      <c r="D109" s="135"/>
      <c r="E109" s="137"/>
      <c r="F109" s="137"/>
      <c r="G109" s="167"/>
      <c r="H109" s="167"/>
      <c r="I109" s="22"/>
      <c r="J109" s="6">
        <v>1</v>
      </c>
      <c r="K109" s="6">
        <v>7</v>
      </c>
      <c r="L109" s="6">
        <v>2</v>
      </c>
      <c r="M109" s="6">
        <v>1</v>
      </c>
      <c r="N109" s="1" t="s">
        <v>98</v>
      </c>
    </row>
    <row r="110" spans="1:14" ht="27" customHeight="1" x14ac:dyDescent="0.2">
      <c r="A110" s="311" t="s">
        <v>99</v>
      </c>
      <c r="B110" s="312"/>
      <c r="C110" s="107">
        <f>+SUM(C111:C113)</f>
        <v>1200000000</v>
      </c>
      <c r="D110" s="107">
        <f>+SUM(D111:D113)</f>
        <v>1200000000</v>
      </c>
      <c r="E110" s="107">
        <f>+SUM(E111:E113)</f>
        <v>1200000000</v>
      </c>
      <c r="F110" s="107">
        <f t="shared" ref="F110:H110" si="33">+SUM(F111:F113)</f>
        <v>0</v>
      </c>
      <c r="G110" s="107">
        <f t="shared" si="33"/>
        <v>1200000000</v>
      </c>
      <c r="H110" s="107">
        <f t="shared" si="33"/>
        <v>0</v>
      </c>
      <c r="I110" s="66"/>
      <c r="J110" s="16">
        <v>1</v>
      </c>
      <c r="K110" s="16">
        <v>7</v>
      </c>
      <c r="L110" s="16">
        <v>3</v>
      </c>
      <c r="M110" s="16"/>
      <c r="N110" s="77" t="s">
        <v>336</v>
      </c>
    </row>
    <row r="111" spans="1:14" ht="39" customHeight="1" x14ac:dyDescent="0.2">
      <c r="A111" s="26" t="s">
        <v>410</v>
      </c>
      <c r="B111" s="89" t="s">
        <v>356</v>
      </c>
      <c r="C111" s="168">
        <v>1200000000</v>
      </c>
      <c r="D111" s="168">
        <v>1200000000</v>
      </c>
      <c r="E111" s="149">
        <v>1200000000</v>
      </c>
      <c r="F111" s="163">
        <v>0</v>
      </c>
      <c r="G111" s="169">
        <f>E111+F111</f>
        <v>1200000000</v>
      </c>
      <c r="H111" s="169">
        <f>D111-G111</f>
        <v>0</v>
      </c>
      <c r="I111" s="22" t="s">
        <v>9</v>
      </c>
      <c r="J111" s="6">
        <v>1</v>
      </c>
      <c r="K111" s="6">
        <v>7</v>
      </c>
      <c r="L111" s="6">
        <v>3</v>
      </c>
      <c r="M111" s="6">
        <v>1</v>
      </c>
      <c r="N111" s="1" t="s">
        <v>100</v>
      </c>
    </row>
    <row r="112" spans="1:14" ht="39" customHeight="1" x14ac:dyDescent="0.2">
      <c r="A112" s="26"/>
      <c r="B112" s="29"/>
      <c r="C112" s="211"/>
      <c r="D112" s="135"/>
      <c r="E112" s="149"/>
      <c r="F112" s="163"/>
      <c r="G112" s="167"/>
      <c r="H112" s="167"/>
      <c r="I112" s="22"/>
      <c r="J112" s="6">
        <v>1</v>
      </c>
      <c r="K112" s="6">
        <v>7</v>
      </c>
      <c r="L112" s="6">
        <v>3</v>
      </c>
      <c r="M112" s="6">
        <v>2</v>
      </c>
      <c r="N112" s="1" t="s">
        <v>101</v>
      </c>
    </row>
    <row r="113" spans="1:14" ht="60" customHeight="1" x14ac:dyDescent="0.2">
      <c r="A113" s="26"/>
      <c r="B113" s="29"/>
      <c r="C113" s="211"/>
      <c r="D113" s="135"/>
      <c r="E113" s="149"/>
      <c r="F113" s="163"/>
      <c r="G113" s="167"/>
      <c r="H113" s="167"/>
      <c r="I113" s="22"/>
      <c r="J113" s="6">
        <v>1</v>
      </c>
      <c r="K113" s="6">
        <v>7</v>
      </c>
      <c r="L113" s="6">
        <v>3</v>
      </c>
      <c r="M113" s="6">
        <v>3</v>
      </c>
      <c r="N113" s="1" t="s">
        <v>102</v>
      </c>
    </row>
    <row r="114" spans="1:14" ht="12.75" customHeight="1" x14ac:dyDescent="0.2">
      <c r="A114" s="311" t="s">
        <v>103</v>
      </c>
      <c r="B114" s="312"/>
      <c r="C114" s="107">
        <f t="shared" ref="C114:D114" si="34">+SUM(C115:C115)</f>
        <v>0</v>
      </c>
      <c r="D114" s="107">
        <f t="shared" si="34"/>
        <v>0</v>
      </c>
      <c r="E114" s="107">
        <f>+SUM(E115:E115)</f>
        <v>0</v>
      </c>
      <c r="F114" s="107">
        <f>+SUM(F115:F115)</f>
        <v>0</v>
      </c>
      <c r="G114" s="122"/>
      <c r="H114" s="122"/>
      <c r="I114" s="66"/>
      <c r="J114" s="16">
        <v>1</v>
      </c>
      <c r="K114" s="16">
        <v>7</v>
      </c>
      <c r="L114" s="16">
        <v>4</v>
      </c>
      <c r="M114" s="16"/>
      <c r="N114" s="77" t="s">
        <v>336</v>
      </c>
    </row>
    <row r="115" spans="1:14" ht="28.5" customHeight="1" x14ac:dyDescent="0.2">
      <c r="A115" s="26"/>
      <c r="B115" s="23"/>
      <c r="C115" s="211"/>
      <c r="D115" s="135"/>
      <c r="E115" s="170"/>
      <c r="F115" s="149"/>
      <c r="G115" s="167"/>
      <c r="H115" s="167"/>
      <c r="I115" s="22"/>
      <c r="J115" s="6">
        <v>1</v>
      </c>
      <c r="K115" s="6">
        <v>7</v>
      </c>
      <c r="L115" s="6">
        <v>4</v>
      </c>
      <c r="M115" s="6">
        <v>1</v>
      </c>
      <c r="N115" s="1" t="s">
        <v>104</v>
      </c>
    </row>
    <row r="116" spans="1:14" ht="30" customHeight="1" x14ac:dyDescent="0.2">
      <c r="A116" s="311" t="s">
        <v>105</v>
      </c>
      <c r="B116" s="312"/>
      <c r="C116" s="107">
        <f t="shared" ref="C116:D116" si="35">+SUM(C117:C117)</f>
        <v>0</v>
      </c>
      <c r="D116" s="107">
        <f t="shared" si="35"/>
        <v>0</v>
      </c>
      <c r="E116" s="107">
        <f>+SUM(E117:E117)</f>
        <v>0</v>
      </c>
      <c r="F116" s="107">
        <f>+SUM(F117:F117)</f>
        <v>0</v>
      </c>
      <c r="G116" s="122"/>
      <c r="H116" s="122"/>
      <c r="I116" s="66"/>
      <c r="J116" s="16">
        <v>1</v>
      </c>
      <c r="K116" s="16">
        <v>7</v>
      </c>
      <c r="L116" s="16">
        <v>5</v>
      </c>
      <c r="M116" s="16"/>
      <c r="N116" s="77" t="s">
        <v>336</v>
      </c>
    </row>
    <row r="117" spans="1:14" ht="28.5" customHeight="1" x14ac:dyDescent="0.2">
      <c r="A117" s="26"/>
      <c r="B117" s="23"/>
      <c r="C117" s="211"/>
      <c r="D117" s="135"/>
      <c r="E117" s="170"/>
      <c r="F117" s="149"/>
      <c r="G117" s="167"/>
      <c r="H117" s="167"/>
      <c r="I117" s="22"/>
      <c r="J117" s="6">
        <v>1</v>
      </c>
      <c r="K117" s="6">
        <v>7</v>
      </c>
      <c r="L117" s="6">
        <v>5</v>
      </c>
      <c r="M117" s="6">
        <v>1</v>
      </c>
      <c r="N117" s="1" t="s">
        <v>247</v>
      </c>
    </row>
    <row r="118" spans="1:14" ht="30" customHeight="1" x14ac:dyDescent="0.2">
      <c r="A118" s="311" t="s">
        <v>106</v>
      </c>
      <c r="B118" s="312"/>
      <c r="C118" s="107">
        <f t="shared" ref="C118:D118" si="36">+SUM(C119:C121)</f>
        <v>0</v>
      </c>
      <c r="D118" s="107">
        <f t="shared" si="36"/>
        <v>0</v>
      </c>
      <c r="E118" s="107">
        <f>+SUM(E119:E121)</f>
        <v>0</v>
      </c>
      <c r="F118" s="107">
        <f t="shared" ref="F118" si="37">+SUM(F119:F121)</f>
        <v>0</v>
      </c>
      <c r="G118" s="122"/>
      <c r="H118" s="122"/>
      <c r="I118" s="66"/>
      <c r="J118" s="16">
        <v>1</v>
      </c>
      <c r="K118" s="16">
        <v>7</v>
      </c>
      <c r="L118" s="16">
        <v>6</v>
      </c>
      <c r="M118" s="16"/>
      <c r="N118" s="77" t="s">
        <v>336</v>
      </c>
    </row>
    <row r="119" spans="1:14" ht="28.5" customHeight="1" x14ac:dyDescent="0.2">
      <c r="A119" s="26"/>
      <c r="B119" s="23"/>
      <c r="C119" s="211"/>
      <c r="D119" s="135"/>
      <c r="E119" s="170">
        <v>0</v>
      </c>
      <c r="F119" s="149">
        <v>0</v>
      </c>
      <c r="G119" s="167"/>
      <c r="H119" s="167"/>
      <c r="I119" s="22"/>
      <c r="J119" s="6">
        <v>1</v>
      </c>
      <c r="K119" s="6">
        <v>7</v>
      </c>
      <c r="L119" s="6">
        <v>6</v>
      </c>
      <c r="M119" s="6">
        <v>1</v>
      </c>
      <c r="N119" s="1" t="s">
        <v>107</v>
      </c>
    </row>
    <row r="120" spans="1:14" ht="28.5" customHeight="1" x14ac:dyDescent="0.2">
      <c r="A120" s="95"/>
      <c r="B120" s="45"/>
      <c r="C120" s="171"/>
      <c r="D120" s="171"/>
      <c r="E120" s="172">
        <v>0</v>
      </c>
      <c r="F120" s="173">
        <v>0</v>
      </c>
      <c r="G120" s="174"/>
      <c r="H120" s="174"/>
      <c r="I120" s="81"/>
      <c r="J120" s="6">
        <v>1</v>
      </c>
      <c r="K120" s="6">
        <v>7</v>
      </c>
      <c r="L120" s="6">
        <v>6</v>
      </c>
      <c r="M120" s="6">
        <v>2</v>
      </c>
      <c r="N120" s="1" t="s">
        <v>108</v>
      </c>
    </row>
    <row r="121" spans="1:14" ht="28.5" customHeight="1" x14ac:dyDescent="0.2">
      <c r="A121" s="95"/>
      <c r="B121" s="45"/>
      <c r="C121" s="171"/>
      <c r="D121" s="171"/>
      <c r="E121" s="172">
        <v>0</v>
      </c>
      <c r="F121" s="173">
        <v>0</v>
      </c>
      <c r="G121" s="174"/>
      <c r="H121" s="174"/>
      <c r="I121" s="81"/>
      <c r="J121" s="6">
        <v>1</v>
      </c>
      <c r="K121" s="6">
        <v>7</v>
      </c>
      <c r="L121" s="6">
        <v>6</v>
      </c>
      <c r="M121" s="6">
        <v>3</v>
      </c>
      <c r="N121" s="1" t="s">
        <v>248</v>
      </c>
    </row>
    <row r="122" spans="1:14" ht="30" customHeight="1" x14ac:dyDescent="0.2">
      <c r="A122" s="311" t="s">
        <v>109</v>
      </c>
      <c r="B122" s="312"/>
      <c r="C122" s="107">
        <f t="shared" ref="C122:D122" si="38">+SUM(C123:C123)</f>
        <v>0</v>
      </c>
      <c r="D122" s="107">
        <f t="shared" si="38"/>
        <v>0</v>
      </c>
      <c r="E122" s="107">
        <f>+SUM(E123:E123)</f>
        <v>0</v>
      </c>
      <c r="F122" s="107">
        <f>+SUM(F123:F123)</f>
        <v>0</v>
      </c>
      <c r="G122" s="122"/>
      <c r="H122" s="122"/>
      <c r="I122" s="66"/>
      <c r="J122" s="16">
        <v>1</v>
      </c>
      <c r="K122" s="16">
        <v>7</v>
      </c>
      <c r="L122" s="16">
        <v>7</v>
      </c>
      <c r="M122" s="16"/>
      <c r="N122" s="77" t="s">
        <v>336</v>
      </c>
    </row>
    <row r="123" spans="1:14" ht="28.5" customHeight="1" x14ac:dyDescent="0.2">
      <c r="A123" s="26"/>
      <c r="B123" s="23"/>
      <c r="C123" s="211"/>
      <c r="D123" s="135"/>
      <c r="E123" s="170"/>
      <c r="F123" s="149"/>
      <c r="G123" s="167"/>
      <c r="H123" s="167"/>
      <c r="I123" s="22"/>
      <c r="J123" s="6">
        <v>1</v>
      </c>
      <c r="K123" s="6">
        <v>7</v>
      </c>
      <c r="L123" s="6">
        <v>7</v>
      </c>
      <c r="M123" s="6">
        <v>1</v>
      </c>
      <c r="N123" s="1" t="s">
        <v>249</v>
      </c>
    </row>
    <row r="124" spans="1:14" ht="12.75" customHeight="1" x14ac:dyDescent="0.2">
      <c r="A124" s="313" t="s">
        <v>110</v>
      </c>
      <c r="B124" s="314"/>
      <c r="C124" s="166">
        <f>C125+C127</f>
        <v>2596000000</v>
      </c>
      <c r="D124" s="166">
        <f>D125+D127</f>
        <v>3003623360</v>
      </c>
      <c r="E124" s="166">
        <f>E125+E127</f>
        <v>2129403337</v>
      </c>
      <c r="F124" s="166">
        <f t="shared" ref="F124:H124" si="39">F125+F127</f>
        <v>49982108</v>
      </c>
      <c r="G124" s="166">
        <f t="shared" si="39"/>
        <v>2179385445</v>
      </c>
      <c r="H124" s="166">
        <f t="shared" si="39"/>
        <v>824237915</v>
      </c>
      <c r="I124" s="20"/>
      <c r="J124" s="14">
        <v>1</v>
      </c>
      <c r="K124" s="14">
        <v>8</v>
      </c>
      <c r="L124" s="14"/>
      <c r="M124" s="14"/>
      <c r="N124" s="34" t="s">
        <v>110</v>
      </c>
    </row>
    <row r="125" spans="1:14" x14ac:dyDescent="0.2">
      <c r="A125" s="311" t="s">
        <v>111</v>
      </c>
      <c r="B125" s="312"/>
      <c r="C125" s="108">
        <f>+SUM(C126:C126)</f>
        <v>790000000</v>
      </c>
      <c r="D125" s="108">
        <f>+SUM(D126:D126)</f>
        <v>1117865760</v>
      </c>
      <c r="E125" s="108">
        <f>+SUM(E126:E126)</f>
        <v>523885445</v>
      </c>
      <c r="F125" s="108">
        <f t="shared" ref="F125:H125" si="40">+SUM(F126:F126)</f>
        <v>49982108</v>
      </c>
      <c r="G125" s="108">
        <f t="shared" si="40"/>
        <v>573867553</v>
      </c>
      <c r="H125" s="108">
        <f t="shared" si="40"/>
        <v>543998207</v>
      </c>
      <c r="I125" s="66"/>
      <c r="J125" s="16">
        <v>1</v>
      </c>
      <c r="K125" s="16">
        <v>8</v>
      </c>
      <c r="L125" s="16">
        <v>1</v>
      </c>
      <c r="M125" s="16"/>
      <c r="N125" s="77" t="s">
        <v>336</v>
      </c>
    </row>
    <row r="126" spans="1:14" ht="42" customHeight="1" x14ac:dyDescent="0.2">
      <c r="A126" s="26" t="s">
        <v>411</v>
      </c>
      <c r="B126" s="10" t="s">
        <v>342</v>
      </c>
      <c r="C126" s="222">
        <v>790000000</v>
      </c>
      <c r="D126" s="145">
        <v>1117865760</v>
      </c>
      <c r="E126" s="137">
        <v>523885445</v>
      </c>
      <c r="F126" s="112">
        <v>49982108</v>
      </c>
      <c r="G126" s="175">
        <f>E126+F126</f>
        <v>573867553</v>
      </c>
      <c r="H126" s="175">
        <f>D126-G126</f>
        <v>543998207</v>
      </c>
      <c r="I126" s="67" t="s">
        <v>315</v>
      </c>
      <c r="J126" s="6">
        <v>1</v>
      </c>
      <c r="K126" s="6">
        <v>8</v>
      </c>
      <c r="L126" s="6">
        <v>1</v>
      </c>
      <c r="M126" s="6">
        <v>1</v>
      </c>
      <c r="N126" s="1" t="s">
        <v>112</v>
      </c>
    </row>
    <row r="127" spans="1:14" ht="26.25" customHeight="1" x14ac:dyDescent="0.2">
      <c r="A127" s="311" t="s">
        <v>113</v>
      </c>
      <c r="B127" s="312"/>
      <c r="C127" s="108">
        <f>+SUM(C128:C131)</f>
        <v>1806000000</v>
      </c>
      <c r="D127" s="108">
        <f>+SUM(D128:D131)</f>
        <v>1885757600</v>
      </c>
      <c r="E127" s="108">
        <f>+SUM(E128:E131)</f>
        <v>1605517892</v>
      </c>
      <c r="F127" s="108">
        <f t="shared" ref="F127:H127" si="41">+SUM(F128:F131)</f>
        <v>0</v>
      </c>
      <c r="G127" s="108">
        <f t="shared" si="41"/>
        <v>1605517892</v>
      </c>
      <c r="H127" s="108">
        <f t="shared" si="41"/>
        <v>280239708</v>
      </c>
      <c r="I127" s="66"/>
      <c r="J127" s="16">
        <v>1</v>
      </c>
      <c r="K127" s="16">
        <v>8</v>
      </c>
      <c r="L127" s="16">
        <v>2</v>
      </c>
      <c r="M127" s="16"/>
      <c r="N127" s="77" t="s">
        <v>336</v>
      </c>
    </row>
    <row r="128" spans="1:14" ht="25.5" customHeight="1" x14ac:dyDescent="0.2">
      <c r="A128" s="26"/>
      <c r="B128" s="24"/>
      <c r="C128" s="205"/>
      <c r="D128" s="143"/>
      <c r="E128" s="137"/>
      <c r="F128" s="137"/>
      <c r="G128" s="169"/>
      <c r="H128" s="169"/>
      <c r="I128" s="22"/>
      <c r="J128" s="6">
        <v>1</v>
      </c>
      <c r="K128" s="6">
        <v>8</v>
      </c>
      <c r="L128" s="6">
        <v>2</v>
      </c>
      <c r="M128" s="6">
        <v>1</v>
      </c>
      <c r="N128" s="1" t="s">
        <v>114</v>
      </c>
    </row>
    <row r="129" spans="1:14" ht="17.25" customHeight="1" x14ac:dyDescent="0.2">
      <c r="A129" s="94"/>
      <c r="B129" s="38"/>
      <c r="C129" s="140"/>
      <c r="D129" s="140"/>
      <c r="E129" s="176"/>
      <c r="F129" s="134"/>
      <c r="G129" s="169"/>
      <c r="H129" s="169"/>
      <c r="I129" s="22"/>
      <c r="J129" s="6">
        <v>1</v>
      </c>
      <c r="K129" s="6">
        <v>8</v>
      </c>
      <c r="L129" s="6">
        <v>2</v>
      </c>
      <c r="M129" s="6">
        <v>2</v>
      </c>
      <c r="N129" s="1" t="s">
        <v>250</v>
      </c>
    </row>
    <row r="130" spans="1:14" ht="40.5" customHeight="1" x14ac:dyDescent="0.2">
      <c r="A130" s="306" t="s">
        <v>412</v>
      </c>
      <c r="B130" s="318" t="s">
        <v>343</v>
      </c>
      <c r="C130" s="269">
        <v>1806000000</v>
      </c>
      <c r="D130" s="269">
        <v>1885757600</v>
      </c>
      <c r="E130" s="266">
        <v>1605517892</v>
      </c>
      <c r="F130" s="266">
        <v>0</v>
      </c>
      <c r="G130" s="244">
        <f>E130+F130</f>
        <v>1605517892</v>
      </c>
      <c r="H130" s="244">
        <f>D130-G130</f>
        <v>280239708</v>
      </c>
      <c r="I130" s="271" t="s">
        <v>315</v>
      </c>
      <c r="J130" s="6">
        <v>1</v>
      </c>
      <c r="K130" s="6">
        <v>8</v>
      </c>
      <c r="L130" s="6">
        <v>2</v>
      </c>
      <c r="M130" s="6">
        <v>3</v>
      </c>
      <c r="N130" s="1" t="s">
        <v>251</v>
      </c>
    </row>
    <row r="131" spans="1:14" ht="25.5" customHeight="1" x14ac:dyDescent="0.2">
      <c r="A131" s="307"/>
      <c r="B131" s="319"/>
      <c r="C131" s="270"/>
      <c r="D131" s="270"/>
      <c r="E131" s="267"/>
      <c r="F131" s="268"/>
      <c r="G131" s="245"/>
      <c r="H131" s="245"/>
      <c r="I131" s="272"/>
      <c r="J131" s="6">
        <v>1</v>
      </c>
      <c r="K131" s="6">
        <v>8</v>
      </c>
      <c r="L131" s="6">
        <v>2</v>
      </c>
      <c r="M131" s="6">
        <v>4</v>
      </c>
      <c r="N131" s="1" t="s">
        <v>252</v>
      </c>
    </row>
    <row r="132" spans="1:14" ht="25.5" customHeight="1" x14ac:dyDescent="0.2">
      <c r="A132" s="348" t="s">
        <v>115</v>
      </c>
      <c r="B132" s="349"/>
      <c r="C132" s="166">
        <f t="shared" ref="C132:H132" si="42">C133+C137</f>
        <v>1409423800</v>
      </c>
      <c r="D132" s="166">
        <f t="shared" si="42"/>
        <v>1943414445</v>
      </c>
      <c r="E132" s="166">
        <f t="shared" si="42"/>
        <v>1323920445</v>
      </c>
      <c r="F132" s="166">
        <f t="shared" si="42"/>
        <v>130000000</v>
      </c>
      <c r="G132" s="166">
        <f t="shared" si="42"/>
        <v>1453920445</v>
      </c>
      <c r="H132" s="166">
        <f t="shared" si="42"/>
        <v>489494000</v>
      </c>
      <c r="I132" s="20"/>
      <c r="J132" s="14">
        <v>1</v>
      </c>
      <c r="K132" s="14">
        <v>9</v>
      </c>
      <c r="L132" s="14"/>
      <c r="M132" s="14"/>
      <c r="N132" s="34" t="s">
        <v>115</v>
      </c>
    </row>
    <row r="133" spans="1:14" ht="24" customHeight="1" x14ac:dyDescent="0.2">
      <c r="A133" s="311" t="s">
        <v>116</v>
      </c>
      <c r="B133" s="312"/>
      <c r="C133" s="177">
        <f>C134</f>
        <v>380000000</v>
      </c>
      <c r="D133" s="177">
        <f>D134</f>
        <v>662294000</v>
      </c>
      <c r="E133" s="177">
        <f>E134</f>
        <v>42800000</v>
      </c>
      <c r="F133" s="177">
        <f t="shared" ref="F133:H133" si="43">F134</f>
        <v>130000000</v>
      </c>
      <c r="G133" s="177">
        <f t="shared" si="43"/>
        <v>172800000</v>
      </c>
      <c r="H133" s="177">
        <f t="shared" si="43"/>
        <v>489494000</v>
      </c>
      <c r="I133" s="66"/>
      <c r="J133" s="16">
        <v>1</v>
      </c>
      <c r="K133" s="16">
        <v>9</v>
      </c>
      <c r="L133" s="16">
        <v>1</v>
      </c>
      <c r="M133" s="16"/>
      <c r="N133" s="77" t="s">
        <v>336</v>
      </c>
    </row>
    <row r="134" spans="1:14" ht="25.5" customHeight="1" x14ac:dyDescent="0.2">
      <c r="A134" s="306" t="s">
        <v>413</v>
      </c>
      <c r="B134" s="318" t="s">
        <v>280</v>
      </c>
      <c r="C134" s="269">
        <v>380000000</v>
      </c>
      <c r="D134" s="269">
        <v>662294000</v>
      </c>
      <c r="E134" s="276">
        <v>42800000</v>
      </c>
      <c r="F134" s="276">
        <v>130000000</v>
      </c>
      <c r="G134" s="244">
        <f>E134+F134</f>
        <v>172800000</v>
      </c>
      <c r="H134" s="244">
        <f>D134-G134</f>
        <v>489494000</v>
      </c>
      <c r="I134" s="271" t="s">
        <v>11</v>
      </c>
      <c r="J134" s="6">
        <v>1</v>
      </c>
      <c r="K134" s="6">
        <v>9</v>
      </c>
      <c r="L134" s="6">
        <v>1</v>
      </c>
      <c r="M134" s="6">
        <v>1</v>
      </c>
      <c r="N134" s="1" t="s">
        <v>253</v>
      </c>
    </row>
    <row r="135" spans="1:14" ht="12.75" customHeight="1" x14ac:dyDescent="0.2">
      <c r="A135" s="307"/>
      <c r="B135" s="319"/>
      <c r="C135" s="270"/>
      <c r="D135" s="270"/>
      <c r="E135" s="276"/>
      <c r="F135" s="276"/>
      <c r="G135" s="248"/>
      <c r="H135" s="248"/>
      <c r="I135" s="273"/>
      <c r="J135" s="6">
        <v>1</v>
      </c>
      <c r="K135" s="6">
        <v>9</v>
      </c>
      <c r="L135" s="6">
        <v>1</v>
      </c>
      <c r="M135" s="6">
        <v>2</v>
      </c>
      <c r="N135" s="1" t="s">
        <v>117</v>
      </c>
    </row>
    <row r="136" spans="1:14" ht="12.75" customHeight="1" x14ac:dyDescent="0.2">
      <c r="A136" s="308"/>
      <c r="B136" s="320"/>
      <c r="C136" s="353"/>
      <c r="D136" s="353"/>
      <c r="E136" s="276"/>
      <c r="F136" s="276"/>
      <c r="G136" s="245"/>
      <c r="H136" s="245"/>
      <c r="I136" s="272"/>
      <c r="J136" s="6">
        <v>1</v>
      </c>
      <c r="K136" s="6">
        <v>10</v>
      </c>
      <c r="L136" s="6">
        <v>3</v>
      </c>
      <c r="M136" s="6">
        <v>1</v>
      </c>
      <c r="N136" s="4" t="s">
        <v>123</v>
      </c>
    </row>
    <row r="137" spans="1:14" ht="22.5" customHeight="1" x14ac:dyDescent="0.2">
      <c r="A137" s="311" t="s">
        <v>118</v>
      </c>
      <c r="B137" s="312"/>
      <c r="C137" s="177">
        <f>C138+C139</f>
        <v>1029423800</v>
      </c>
      <c r="D137" s="177">
        <f>D138+D139</f>
        <v>1281120445</v>
      </c>
      <c r="E137" s="177">
        <f>E138+E139</f>
        <v>1281120445</v>
      </c>
      <c r="F137" s="177">
        <f t="shared" ref="F137:H137" si="44">F138+F139</f>
        <v>0</v>
      </c>
      <c r="G137" s="177">
        <f t="shared" si="44"/>
        <v>1281120445</v>
      </c>
      <c r="H137" s="177">
        <f t="shared" si="44"/>
        <v>0</v>
      </c>
      <c r="I137" s="66"/>
      <c r="J137" s="16">
        <v>1</v>
      </c>
      <c r="K137" s="16">
        <v>9</v>
      </c>
      <c r="L137" s="16">
        <v>2</v>
      </c>
      <c r="M137" s="16"/>
      <c r="N137" s="77" t="s">
        <v>336</v>
      </c>
    </row>
    <row r="138" spans="1:14" ht="51.75" customHeight="1" x14ac:dyDescent="0.2">
      <c r="A138" s="7" t="s">
        <v>414</v>
      </c>
      <c r="B138" s="46" t="s">
        <v>306</v>
      </c>
      <c r="C138" s="178">
        <v>79423800</v>
      </c>
      <c r="D138" s="178">
        <v>79423800</v>
      </c>
      <c r="E138" s="154">
        <v>79423800</v>
      </c>
      <c r="F138" s="179">
        <v>0</v>
      </c>
      <c r="G138" s="209">
        <f>E138+F138</f>
        <v>79423800</v>
      </c>
      <c r="H138" s="209">
        <f>D138-G138</f>
        <v>0</v>
      </c>
      <c r="I138" s="22" t="s">
        <v>11</v>
      </c>
      <c r="J138" s="7">
        <v>1</v>
      </c>
      <c r="K138" s="7">
        <v>9</v>
      </c>
      <c r="L138" s="7">
        <v>2</v>
      </c>
      <c r="M138" s="7">
        <v>1</v>
      </c>
      <c r="N138" s="4" t="s">
        <v>119</v>
      </c>
    </row>
    <row r="139" spans="1:14" ht="45.75" customHeight="1" x14ac:dyDescent="0.2">
      <c r="A139" s="6" t="s">
        <v>415</v>
      </c>
      <c r="B139" s="46" t="s">
        <v>281</v>
      </c>
      <c r="C139" s="178">
        <v>950000000</v>
      </c>
      <c r="D139" s="178">
        <v>1201696645</v>
      </c>
      <c r="E139" s="180">
        <v>1201696645</v>
      </c>
      <c r="F139" s="179">
        <v>0</v>
      </c>
      <c r="G139" s="209">
        <f>E139+F139</f>
        <v>1201696645</v>
      </c>
      <c r="H139" s="209">
        <f>D139-G139</f>
        <v>0</v>
      </c>
      <c r="I139" s="22" t="s">
        <v>11</v>
      </c>
      <c r="J139" s="7">
        <v>1</v>
      </c>
      <c r="K139" s="7">
        <v>9</v>
      </c>
      <c r="L139" s="7">
        <v>2</v>
      </c>
      <c r="M139" s="7">
        <v>1</v>
      </c>
      <c r="N139" s="4" t="s">
        <v>119</v>
      </c>
    </row>
    <row r="140" spans="1:14" ht="31.5" customHeight="1" x14ac:dyDescent="0.2">
      <c r="A140" s="348" t="s">
        <v>230</v>
      </c>
      <c r="B140" s="349"/>
      <c r="C140" s="166">
        <f>C141+C143+C145+C147+C150</f>
        <v>4210600000</v>
      </c>
      <c r="D140" s="166">
        <f>D141+D143+D145+D147+D150</f>
        <v>4110087223</v>
      </c>
      <c r="E140" s="166">
        <f>E141+E143+E145+E147+E150</f>
        <v>3184334387</v>
      </c>
      <c r="F140" s="166">
        <f t="shared" ref="F140:H140" si="45">F141+F143+F145+F147+F150</f>
        <v>190000000</v>
      </c>
      <c r="G140" s="166">
        <f t="shared" si="45"/>
        <v>3374334387</v>
      </c>
      <c r="H140" s="166">
        <f t="shared" si="45"/>
        <v>735752836</v>
      </c>
      <c r="I140" s="20"/>
      <c r="J140" s="14">
        <v>1</v>
      </c>
      <c r="K140" s="14">
        <v>10</v>
      </c>
      <c r="L140" s="14"/>
      <c r="M140" s="14"/>
      <c r="N140" s="34" t="s">
        <v>230</v>
      </c>
    </row>
    <row r="141" spans="1:14" ht="22.5" customHeight="1" x14ac:dyDescent="0.2">
      <c r="A141" s="311" t="s">
        <v>120</v>
      </c>
      <c r="B141" s="312"/>
      <c r="C141" s="177">
        <f>C142</f>
        <v>2700000000</v>
      </c>
      <c r="D141" s="177">
        <f>D142</f>
        <v>2035881887</v>
      </c>
      <c r="E141" s="177">
        <f t="shared" ref="E141:H141" si="46">E142</f>
        <v>1919281887</v>
      </c>
      <c r="F141" s="177">
        <f t="shared" si="46"/>
        <v>0</v>
      </c>
      <c r="G141" s="177">
        <f t="shared" si="46"/>
        <v>1919281887</v>
      </c>
      <c r="H141" s="177">
        <f t="shared" si="46"/>
        <v>116600000</v>
      </c>
      <c r="I141" s="66"/>
      <c r="J141" s="16">
        <v>1</v>
      </c>
      <c r="K141" s="16">
        <v>10</v>
      </c>
      <c r="L141" s="16">
        <v>1</v>
      </c>
      <c r="M141" s="16"/>
      <c r="N141" s="77" t="s">
        <v>336</v>
      </c>
    </row>
    <row r="142" spans="1:14" ht="40.5" customHeight="1" x14ac:dyDescent="0.2">
      <c r="A142" s="93" t="s">
        <v>416</v>
      </c>
      <c r="B142" s="19" t="s">
        <v>282</v>
      </c>
      <c r="C142" s="229">
        <v>2700000000</v>
      </c>
      <c r="D142" s="210">
        <v>2035881887</v>
      </c>
      <c r="E142" s="209">
        <v>1919281887</v>
      </c>
      <c r="F142" s="209">
        <v>0</v>
      </c>
      <c r="G142" s="209">
        <f>E142+F142</f>
        <v>1919281887</v>
      </c>
      <c r="H142" s="209">
        <f>D142-G142</f>
        <v>116600000</v>
      </c>
      <c r="I142" s="22" t="s">
        <v>11</v>
      </c>
      <c r="J142" s="7">
        <v>1</v>
      </c>
      <c r="K142" s="7">
        <v>10</v>
      </c>
      <c r="L142" s="7">
        <v>1</v>
      </c>
      <c r="M142" s="7">
        <v>1</v>
      </c>
      <c r="N142" s="4" t="s">
        <v>231</v>
      </c>
    </row>
    <row r="143" spans="1:14" ht="22.5" customHeight="1" x14ac:dyDescent="0.2">
      <c r="A143" s="311" t="s">
        <v>254</v>
      </c>
      <c r="B143" s="312"/>
      <c r="C143" s="107">
        <f>C144</f>
        <v>410600000</v>
      </c>
      <c r="D143" s="107">
        <f>D144</f>
        <v>547899500</v>
      </c>
      <c r="E143" s="107">
        <f>E144</f>
        <v>407899500</v>
      </c>
      <c r="F143" s="107">
        <f t="shared" ref="F143:H143" si="47">F144</f>
        <v>140000000</v>
      </c>
      <c r="G143" s="107">
        <f t="shared" si="47"/>
        <v>547899500</v>
      </c>
      <c r="H143" s="107">
        <f t="shared" si="47"/>
        <v>0</v>
      </c>
      <c r="I143" s="66"/>
      <c r="J143" s="16">
        <v>1</v>
      </c>
      <c r="K143" s="16">
        <v>10</v>
      </c>
      <c r="L143" s="16">
        <v>2</v>
      </c>
      <c r="M143" s="16"/>
      <c r="N143" s="77" t="s">
        <v>336</v>
      </c>
    </row>
    <row r="144" spans="1:14" ht="39" customHeight="1" x14ac:dyDescent="0.2">
      <c r="A144" s="93" t="s">
        <v>417</v>
      </c>
      <c r="B144" s="19" t="s">
        <v>283</v>
      </c>
      <c r="C144" s="229">
        <v>410600000</v>
      </c>
      <c r="D144" s="210">
        <v>547899500</v>
      </c>
      <c r="E144" s="209">
        <v>407899500</v>
      </c>
      <c r="F144" s="209">
        <v>140000000</v>
      </c>
      <c r="G144" s="209">
        <f>E144+F144</f>
        <v>547899500</v>
      </c>
      <c r="H144" s="209">
        <f>D144-G144</f>
        <v>0</v>
      </c>
      <c r="I144" s="22" t="s">
        <v>11</v>
      </c>
      <c r="J144" s="7">
        <v>1</v>
      </c>
      <c r="K144" s="7">
        <v>10</v>
      </c>
      <c r="L144" s="7">
        <v>2</v>
      </c>
      <c r="M144" s="7">
        <v>1</v>
      </c>
      <c r="N144" s="4" t="s">
        <v>122</v>
      </c>
    </row>
    <row r="145" spans="1:14" ht="24" customHeight="1" x14ac:dyDescent="0.2">
      <c r="A145" s="311" t="s">
        <v>121</v>
      </c>
      <c r="B145" s="312"/>
      <c r="C145" s="107">
        <f>C146</f>
        <v>0</v>
      </c>
      <c r="D145" s="107">
        <f>D146</f>
        <v>0</v>
      </c>
      <c r="E145" s="107">
        <f>E146</f>
        <v>0</v>
      </c>
      <c r="F145" s="107">
        <f t="shared" ref="F145:H145" si="48">F146</f>
        <v>0</v>
      </c>
      <c r="G145" s="107">
        <f t="shared" si="48"/>
        <v>0</v>
      </c>
      <c r="H145" s="107">
        <f t="shared" si="48"/>
        <v>0</v>
      </c>
      <c r="I145" s="66"/>
      <c r="J145" s="16">
        <v>1</v>
      </c>
      <c r="K145" s="16">
        <v>10</v>
      </c>
      <c r="L145" s="16">
        <v>3</v>
      </c>
      <c r="M145" s="16"/>
      <c r="N145" s="77" t="s">
        <v>336</v>
      </c>
    </row>
    <row r="146" spans="1:14" ht="18.75" customHeight="1" x14ac:dyDescent="0.2">
      <c r="A146" s="93"/>
      <c r="B146" s="19"/>
      <c r="C146" s="229"/>
      <c r="D146" s="210"/>
      <c r="E146" s="209"/>
      <c r="F146" s="209"/>
      <c r="G146" s="209"/>
      <c r="H146" s="209"/>
      <c r="I146" s="68"/>
      <c r="J146" s="7">
        <v>1</v>
      </c>
      <c r="K146" s="7">
        <v>10</v>
      </c>
      <c r="L146" s="7">
        <v>3</v>
      </c>
      <c r="M146" s="7">
        <v>1</v>
      </c>
      <c r="N146" s="4" t="s">
        <v>123</v>
      </c>
    </row>
    <row r="147" spans="1:14" ht="26.25" customHeight="1" x14ac:dyDescent="0.2">
      <c r="A147" s="311" t="s">
        <v>124</v>
      </c>
      <c r="B147" s="312"/>
      <c r="C147" s="107">
        <f>C148</f>
        <v>500000000</v>
      </c>
      <c r="D147" s="107">
        <f>D148</f>
        <v>769152836</v>
      </c>
      <c r="E147" s="107">
        <f t="shared" ref="E147:H147" si="49">E148</f>
        <v>100000000</v>
      </c>
      <c r="F147" s="107">
        <f t="shared" si="49"/>
        <v>50000000</v>
      </c>
      <c r="G147" s="107">
        <f t="shared" si="49"/>
        <v>150000000</v>
      </c>
      <c r="H147" s="107">
        <f t="shared" si="49"/>
        <v>619152836</v>
      </c>
      <c r="I147" s="66"/>
      <c r="J147" s="16">
        <v>1</v>
      </c>
      <c r="K147" s="16">
        <v>10</v>
      </c>
      <c r="L147" s="16">
        <v>4</v>
      </c>
      <c r="M147" s="16"/>
      <c r="N147" s="77" t="s">
        <v>336</v>
      </c>
    </row>
    <row r="148" spans="1:14" ht="39" customHeight="1" x14ac:dyDescent="0.2">
      <c r="A148" s="306" t="s">
        <v>418</v>
      </c>
      <c r="B148" s="318" t="s">
        <v>284</v>
      </c>
      <c r="C148" s="269">
        <v>500000000</v>
      </c>
      <c r="D148" s="269">
        <v>769152836</v>
      </c>
      <c r="E148" s="358">
        <v>100000000</v>
      </c>
      <c r="F148" s="358">
        <v>50000000</v>
      </c>
      <c r="G148" s="325">
        <f>E148+F148</f>
        <v>150000000</v>
      </c>
      <c r="H148" s="244">
        <f>D148-G148</f>
        <v>619152836</v>
      </c>
      <c r="I148" s="271" t="s">
        <v>11</v>
      </c>
      <c r="J148" s="6">
        <v>1</v>
      </c>
      <c r="K148" s="6">
        <v>10</v>
      </c>
      <c r="L148" s="6">
        <v>4</v>
      </c>
      <c r="M148" s="6">
        <v>1</v>
      </c>
      <c r="N148" s="1" t="s">
        <v>125</v>
      </c>
    </row>
    <row r="149" spans="1:14" ht="26.25" customHeight="1" x14ac:dyDescent="0.2">
      <c r="A149" s="308"/>
      <c r="B149" s="320"/>
      <c r="C149" s="353"/>
      <c r="D149" s="353"/>
      <c r="E149" s="358"/>
      <c r="F149" s="358"/>
      <c r="G149" s="325"/>
      <c r="H149" s="245"/>
      <c r="I149" s="272"/>
      <c r="J149" s="6">
        <v>1</v>
      </c>
      <c r="K149" s="6">
        <v>10</v>
      </c>
      <c r="L149" s="6">
        <v>4</v>
      </c>
      <c r="M149" s="6">
        <v>2</v>
      </c>
      <c r="N149" s="1" t="s">
        <v>126</v>
      </c>
    </row>
    <row r="150" spans="1:14" ht="42.75" customHeight="1" x14ac:dyDescent="0.2">
      <c r="A150" s="311" t="s">
        <v>127</v>
      </c>
      <c r="B150" s="312"/>
      <c r="C150" s="107">
        <f>C151</f>
        <v>600000000</v>
      </c>
      <c r="D150" s="107">
        <f>D151</f>
        <v>757153000</v>
      </c>
      <c r="E150" s="107">
        <f t="shared" ref="E150:H150" si="50">E151</f>
        <v>757153000</v>
      </c>
      <c r="F150" s="107">
        <f t="shared" si="50"/>
        <v>0</v>
      </c>
      <c r="G150" s="107">
        <f t="shared" si="50"/>
        <v>757153000</v>
      </c>
      <c r="H150" s="107">
        <f t="shared" si="50"/>
        <v>0</v>
      </c>
      <c r="I150" s="66"/>
      <c r="J150" s="16">
        <v>1</v>
      </c>
      <c r="K150" s="16">
        <v>10</v>
      </c>
      <c r="L150" s="16">
        <v>5</v>
      </c>
      <c r="M150" s="16"/>
      <c r="N150" s="77" t="s">
        <v>336</v>
      </c>
    </row>
    <row r="151" spans="1:14" ht="50.25" customHeight="1" x14ac:dyDescent="0.2">
      <c r="A151" s="26" t="s">
        <v>419</v>
      </c>
      <c r="B151" s="43" t="s">
        <v>285</v>
      </c>
      <c r="C151" s="139">
        <v>600000000</v>
      </c>
      <c r="D151" s="135">
        <v>757153000</v>
      </c>
      <c r="E151" s="149">
        <v>757153000</v>
      </c>
      <c r="F151" s="137">
        <v>0</v>
      </c>
      <c r="G151" s="116">
        <f>E151+F151</f>
        <v>757153000</v>
      </c>
      <c r="H151" s="116">
        <f>D151-G151</f>
        <v>0</v>
      </c>
      <c r="I151" s="22" t="s">
        <v>11</v>
      </c>
      <c r="J151" s="6">
        <v>1</v>
      </c>
      <c r="K151" s="6">
        <v>10</v>
      </c>
      <c r="L151" s="6">
        <v>5</v>
      </c>
      <c r="M151" s="6">
        <v>1</v>
      </c>
      <c r="N151" s="1" t="s">
        <v>373</v>
      </c>
    </row>
    <row r="152" spans="1:14" ht="38.25" x14ac:dyDescent="0.2">
      <c r="A152" s="302" t="s">
        <v>128</v>
      </c>
      <c r="B152" s="303"/>
      <c r="C152" s="115">
        <f>C153+C189+C194</f>
        <v>53443201485</v>
      </c>
      <c r="D152" s="115">
        <f>D153+D189+D194</f>
        <v>71427137059</v>
      </c>
      <c r="E152" s="115">
        <f t="shared" ref="E152:H152" si="51">E153+E189+E194</f>
        <v>49823166616</v>
      </c>
      <c r="F152" s="115">
        <f t="shared" si="51"/>
        <v>9344399986</v>
      </c>
      <c r="G152" s="115">
        <f t="shared" si="51"/>
        <v>59167566602</v>
      </c>
      <c r="H152" s="115">
        <f t="shared" si="51"/>
        <v>12259570457</v>
      </c>
      <c r="I152" s="59"/>
      <c r="J152" s="13">
        <v>2</v>
      </c>
      <c r="K152" s="13"/>
      <c r="L152" s="13"/>
      <c r="M152" s="13"/>
      <c r="N152" s="13" t="s">
        <v>128</v>
      </c>
    </row>
    <row r="153" spans="1:14" ht="33" customHeight="1" x14ac:dyDescent="0.2">
      <c r="A153" s="313" t="s">
        <v>219</v>
      </c>
      <c r="B153" s="314"/>
      <c r="C153" s="166">
        <f>C154+C158+C161+C165+C169+C171+C173+C175+C181+C185</f>
        <v>47372554507</v>
      </c>
      <c r="D153" s="166">
        <f>D154+D158+D161+D165+D169+D171+D173+D175+D181+D185</f>
        <v>60301861637</v>
      </c>
      <c r="E153" s="166">
        <f t="shared" ref="E153:H153" si="52">E154+E158+E161+E165+E169+E171+E173+E175+E181+E185</f>
        <v>39637108814</v>
      </c>
      <c r="F153" s="166">
        <f t="shared" si="52"/>
        <v>9344399986</v>
      </c>
      <c r="G153" s="166">
        <f t="shared" si="52"/>
        <v>48981508800</v>
      </c>
      <c r="H153" s="166">
        <f t="shared" si="52"/>
        <v>11320352837</v>
      </c>
      <c r="I153" s="55"/>
      <c r="J153" s="14">
        <v>2</v>
      </c>
      <c r="K153" s="14">
        <v>11</v>
      </c>
      <c r="L153" s="14"/>
      <c r="M153" s="14"/>
      <c r="N153" s="34" t="s">
        <v>219</v>
      </c>
    </row>
    <row r="154" spans="1:14" x14ac:dyDescent="0.2">
      <c r="A154" s="311" t="s">
        <v>220</v>
      </c>
      <c r="B154" s="312"/>
      <c r="C154" s="177">
        <f>SUM(C155:C157)</f>
        <v>0</v>
      </c>
      <c r="D154" s="177">
        <f>SUM(D155:D157)</f>
        <v>0</v>
      </c>
      <c r="E154" s="177">
        <f t="shared" ref="E154:H154" si="53">SUM(E155:E157)</f>
        <v>0</v>
      </c>
      <c r="F154" s="177">
        <f t="shared" si="53"/>
        <v>0</v>
      </c>
      <c r="G154" s="177">
        <f t="shared" si="53"/>
        <v>0</v>
      </c>
      <c r="H154" s="177">
        <f t="shared" si="53"/>
        <v>0</v>
      </c>
      <c r="I154" s="69"/>
      <c r="J154" s="16">
        <v>2</v>
      </c>
      <c r="K154" s="16">
        <v>11</v>
      </c>
      <c r="L154" s="16">
        <v>1</v>
      </c>
      <c r="M154" s="16"/>
      <c r="N154" s="77" t="s">
        <v>336</v>
      </c>
    </row>
    <row r="155" spans="1:14" ht="12.75" customHeight="1" x14ac:dyDescent="0.2">
      <c r="A155" s="26"/>
      <c r="B155" s="47"/>
      <c r="C155" s="161"/>
      <c r="D155" s="161"/>
      <c r="E155" s="137">
        <v>0</v>
      </c>
      <c r="F155" s="137">
        <v>0</v>
      </c>
      <c r="G155" s="169"/>
      <c r="H155" s="169"/>
      <c r="I155" s="22"/>
      <c r="J155" s="7">
        <v>2</v>
      </c>
      <c r="K155" s="7">
        <v>11</v>
      </c>
      <c r="L155" s="7">
        <v>1</v>
      </c>
      <c r="M155" s="7">
        <v>1</v>
      </c>
      <c r="N155" s="2" t="s">
        <v>255</v>
      </c>
    </row>
    <row r="156" spans="1:14" ht="12.75" customHeight="1" x14ac:dyDescent="0.2">
      <c r="A156" s="95"/>
      <c r="B156" s="48"/>
      <c r="C156" s="181"/>
      <c r="D156" s="181"/>
      <c r="E156" s="137">
        <v>0</v>
      </c>
      <c r="F156" s="137">
        <v>0</v>
      </c>
      <c r="G156" s="114"/>
      <c r="H156" s="114"/>
      <c r="I156" s="81"/>
      <c r="J156" s="7">
        <v>2</v>
      </c>
      <c r="K156" s="7">
        <v>11</v>
      </c>
      <c r="L156" s="7">
        <v>1</v>
      </c>
      <c r="M156" s="7">
        <v>2</v>
      </c>
      <c r="N156" s="2" t="s">
        <v>129</v>
      </c>
    </row>
    <row r="157" spans="1:14" ht="12.75" customHeight="1" x14ac:dyDescent="0.2">
      <c r="A157" s="95"/>
      <c r="B157" s="48"/>
      <c r="C157" s="181"/>
      <c r="D157" s="181"/>
      <c r="E157" s="137">
        <v>0</v>
      </c>
      <c r="F157" s="137">
        <v>0</v>
      </c>
      <c r="G157" s="114"/>
      <c r="H157" s="114"/>
      <c r="I157" s="81"/>
      <c r="J157" s="7">
        <v>2</v>
      </c>
      <c r="K157" s="7">
        <v>11</v>
      </c>
      <c r="L157" s="7">
        <v>1</v>
      </c>
      <c r="M157" s="7">
        <v>3</v>
      </c>
      <c r="N157" s="2" t="s">
        <v>130</v>
      </c>
    </row>
    <row r="158" spans="1:14" x14ac:dyDescent="0.2">
      <c r="A158" s="311" t="s">
        <v>131</v>
      </c>
      <c r="B158" s="312"/>
      <c r="C158" s="182">
        <f>SUM(C159:C160)</f>
        <v>200000000</v>
      </c>
      <c r="D158" s="182">
        <f>SUM(D159:D160)</f>
        <v>12186913002</v>
      </c>
      <c r="E158" s="182">
        <f t="shared" ref="E158:H158" si="54">SUM(E159:E160)</f>
        <v>3830913002</v>
      </c>
      <c r="F158" s="182">
        <f t="shared" si="54"/>
        <v>0</v>
      </c>
      <c r="G158" s="182">
        <f t="shared" si="54"/>
        <v>3830913002</v>
      </c>
      <c r="H158" s="182">
        <f t="shared" si="54"/>
        <v>8356000000</v>
      </c>
      <c r="I158" s="70"/>
      <c r="J158" s="16">
        <v>2</v>
      </c>
      <c r="K158" s="16">
        <v>11</v>
      </c>
      <c r="L158" s="16">
        <v>2</v>
      </c>
      <c r="M158" s="16"/>
      <c r="N158" s="77" t="s">
        <v>336</v>
      </c>
    </row>
    <row r="159" spans="1:14" ht="33.75" customHeight="1" x14ac:dyDescent="0.2">
      <c r="A159" s="26" t="s">
        <v>420</v>
      </c>
      <c r="B159" s="89" t="s">
        <v>357</v>
      </c>
      <c r="C159" s="168">
        <v>200000000</v>
      </c>
      <c r="D159" s="168">
        <v>12186913002</v>
      </c>
      <c r="E159" s="146">
        <v>3830913002</v>
      </c>
      <c r="F159" s="116">
        <v>0</v>
      </c>
      <c r="G159" s="169">
        <f>E159+F159</f>
        <v>3830913002</v>
      </c>
      <c r="H159" s="169">
        <f>D159-G159</f>
        <v>8356000000</v>
      </c>
      <c r="I159" s="22" t="s">
        <v>9</v>
      </c>
      <c r="J159" s="6">
        <v>2</v>
      </c>
      <c r="K159" s="6">
        <v>11</v>
      </c>
      <c r="L159" s="6">
        <v>2</v>
      </c>
      <c r="M159" s="6">
        <v>1</v>
      </c>
      <c r="N159" s="1" t="s">
        <v>132</v>
      </c>
    </row>
    <row r="160" spans="1:14" ht="25.5" customHeight="1" x14ac:dyDescent="0.2">
      <c r="A160" s="26"/>
      <c r="B160" s="47"/>
      <c r="C160" s="161"/>
      <c r="D160" s="161"/>
      <c r="E160" s="146"/>
      <c r="F160" s="116"/>
      <c r="G160" s="169"/>
      <c r="H160" s="169"/>
      <c r="I160" s="22"/>
      <c r="J160" s="6">
        <v>2</v>
      </c>
      <c r="K160" s="6">
        <v>11</v>
      </c>
      <c r="L160" s="6">
        <v>2</v>
      </c>
      <c r="M160" s="6">
        <v>2</v>
      </c>
      <c r="N160" s="1" t="s">
        <v>133</v>
      </c>
    </row>
    <row r="161" spans="1:14" x14ac:dyDescent="0.2">
      <c r="A161" s="311" t="s">
        <v>134</v>
      </c>
      <c r="B161" s="312"/>
      <c r="C161" s="177">
        <f>SUM(C162:C164)</f>
        <v>14252751959</v>
      </c>
      <c r="D161" s="177">
        <f t="shared" ref="D161:H161" si="55">SUM(D162:D164)</f>
        <v>15198920540</v>
      </c>
      <c r="E161" s="177">
        <f t="shared" si="55"/>
        <v>9508134085</v>
      </c>
      <c r="F161" s="177">
        <f t="shared" si="55"/>
        <v>5690314325</v>
      </c>
      <c r="G161" s="177">
        <f t="shared" si="55"/>
        <v>15198448410</v>
      </c>
      <c r="H161" s="177">
        <f t="shared" si="55"/>
        <v>472130</v>
      </c>
      <c r="I161" s="69"/>
      <c r="J161" s="16">
        <v>2</v>
      </c>
      <c r="K161" s="16">
        <v>11</v>
      </c>
      <c r="L161" s="16">
        <v>3</v>
      </c>
      <c r="M161" s="16"/>
      <c r="N161" s="77" t="s">
        <v>336</v>
      </c>
    </row>
    <row r="162" spans="1:14" ht="57" customHeight="1" x14ac:dyDescent="0.2">
      <c r="A162" s="26" t="s">
        <v>421</v>
      </c>
      <c r="B162" s="89" t="s">
        <v>358</v>
      </c>
      <c r="C162" s="168">
        <v>10392306659</v>
      </c>
      <c r="D162" s="168">
        <v>11338475240</v>
      </c>
      <c r="E162" s="146">
        <v>5648160915</v>
      </c>
      <c r="F162" s="146">
        <v>5690314325</v>
      </c>
      <c r="G162" s="169">
        <f>E162+F162</f>
        <v>11338475240</v>
      </c>
      <c r="H162" s="169">
        <f>D162-G162</f>
        <v>0</v>
      </c>
      <c r="I162" s="22" t="s">
        <v>9</v>
      </c>
      <c r="J162" s="7">
        <v>2</v>
      </c>
      <c r="K162" s="7">
        <v>11</v>
      </c>
      <c r="L162" s="7">
        <v>3</v>
      </c>
      <c r="M162" s="7">
        <v>1</v>
      </c>
      <c r="N162" s="253" t="s">
        <v>221</v>
      </c>
    </row>
    <row r="163" spans="1:14" ht="38.25" x14ac:dyDescent="0.2">
      <c r="A163" s="26" t="s">
        <v>469</v>
      </c>
      <c r="B163" s="102" t="s">
        <v>470</v>
      </c>
      <c r="C163" s="224">
        <v>0</v>
      </c>
      <c r="D163" s="224">
        <v>0</v>
      </c>
      <c r="E163" s="223">
        <v>0</v>
      </c>
      <c r="F163" s="223">
        <v>0</v>
      </c>
      <c r="G163" s="169">
        <f>E163+F163</f>
        <v>0</v>
      </c>
      <c r="H163" s="169">
        <f>D163-G163</f>
        <v>0</v>
      </c>
      <c r="I163" s="22" t="s">
        <v>9</v>
      </c>
      <c r="J163" s="7">
        <v>2</v>
      </c>
      <c r="K163" s="7">
        <v>11</v>
      </c>
      <c r="L163" s="7">
        <v>3</v>
      </c>
      <c r="M163" s="7">
        <v>1</v>
      </c>
      <c r="N163" s="254"/>
    </row>
    <row r="164" spans="1:14" ht="54.75" customHeight="1" x14ac:dyDescent="0.2">
      <c r="A164" s="26" t="s">
        <v>481</v>
      </c>
      <c r="B164" s="102" t="s">
        <v>482</v>
      </c>
      <c r="C164" s="224">
        <v>3860445300</v>
      </c>
      <c r="D164" s="224">
        <v>3860445300</v>
      </c>
      <c r="E164" s="223">
        <v>3859973170</v>
      </c>
      <c r="F164" s="223">
        <v>0</v>
      </c>
      <c r="G164" s="169">
        <f>E164+F164</f>
        <v>3859973170</v>
      </c>
      <c r="H164" s="169">
        <f>D164-G164</f>
        <v>472130</v>
      </c>
      <c r="I164" s="22" t="s">
        <v>9</v>
      </c>
      <c r="J164" s="7">
        <v>2</v>
      </c>
      <c r="K164" s="7">
        <v>11</v>
      </c>
      <c r="L164" s="7">
        <v>3</v>
      </c>
      <c r="M164" s="7">
        <v>1</v>
      </c>
      <c r="N164" s="255"/>
    </row>
    <row r="165" spans="1:14" x14ac:dyDescent="0.2">
      <c r="A165" s="311" t="s">
        <v>135</v>
      </c>
      <c r="B165" s="312"/>
      <c r="C165" s="177">
        <f>SUM(C166:C168)</f>
        <v>2777332969</v>
      </c>
      <c r="D165" s="177">
        <f>SUM(D166:D168)</f>
        <v>2324842568</v>
      </c>
      <c r="E165" s="177">
        <f t="shared" ref="E165:H165" si="56">SUM(E166:E168)</f>
        <v>1115199062</v>
      </c>
      <c r="F165" s="177">
        <f t="shared" si="56"/>
        <v>1209643506</v>
      </c>
      <c r="G165" s="177">
        <f t="shared" si="56"/>
        <v>2324842568</v>
      </c>
      <c r="H165" s="177">
        <f t="shared" si="56"/>
        <v>0</v>
      </c>
      <c r="I165" s="69"/>
      <c r="J165" s="16">
        <v>2</v>
      </c>
      <c r="K165" s="16">
        <v>11</v>
      </c>
      <c r="L165" s="16">
        <v>4</v>
      </c>
      <c r="M165" s="16"/>
      <c r="N165" s="77" t="s">
        <v>336</v>
      </c>
    </row>
    <row r="166" spans="1:14" ht="51" customHeight="1" x14ac:dyDescent="0.2">
      <c r="A166" s="26" t="s">
        <v>422</v>
      </c>
      <c r="B166" s="89" t="s">
        <v>359</v>
      </c>
      <c r="C166" s="168">
        <v>1421961953</v>
      </c>
      <c r="D166" s="168">
        <v>2324842568</v>
      </c>
      <c r="E166" s="146">
        <v>1115199062</v>
      </c>
      <c r="F166" s="146">
        <v>1209643506</v>
      </c>
      <c r="G166" s="169">
        <f>E166+F166</f>
        <v>2324842568</v>
      </c>
      <c r="H166" s="169">
        <f>D166-G166</f>
        <v>0</v>
      </c>
      <c r="I166" s="22" t="s">
        <v>9</v>
      </c>
      <c r="J166" s="7">
        <v>2</v>
      </c>
      <c r="K166" s="7">
        <v>11</v>
      </c>
      <c r="L166" s="7">
        <v>4</v>
      </c>
      <c r="M166" s="7">
        <v>1</v>
      </c>
      <c r="N166" s="2" t="s">
        <v>136</v>
      </c>
    </row>
    <row r="167" spans="1:14" ht="34.5" customHeight="1" x14ac:dyDescent="0.2">
      <c r="A167" s="306" t="s">
        <v>484</v>
      </c>
      <c r="B167" s="341" t="s">
        <v>485</v>
      </c>
      <c r="C167" s="328">
        <v>1355371016</v>
      </c>
      <c r="D167" s="328">
        <v>0</v>
      </c>
      <c r="E167" s="242">
        <v>0</v>
      </c>
      <c r="F167" s="242">
        <v>0</v>
      </c>
      <c r="G167" s="244">
        <f t="shared" ref="G167" si="57">E167+F167</f>
        <v>0</v>
      </c>
      <c r="H167" s="244">
        <f>D167-G167</f>
        <v>0</v>
      </c>
      <c r="I167" s="246" t="s">
        <v>9</v>
      </c>
      <c r="J167" s="7">
        <v>2</v>
      </c>
      <c r="K167" s="7">
        <v>11</v>
      </c>
      <c r="L167" s="7">
        <v>4</v>
      </c>
      <c r="M167" s="7">
        <v>2</v>
      </c>
      <c r="N167" s="2" t="s">
        <v>137</v>
      </c>
    </row>
    <row r="168" spans="1:14" ht="25.5" x14ac:dyDescent="0.2">
      <c r="A168" s="308"/>
      <c r="B168" s="343"/>
      <c r="C168" s="329"/>
      <c r="D168" s="329"/>
      <c r="E168" s="243"/>
      <c r="F168" s="243"/>
      <c r="G168" s="245"/>
      <c r="H168" s="245"/>
      <c r="I168" s="247"/>
      <c r="J168" s="7">
        <v>2</v>
      </c>
      <c r="K168" s="7">
        <v>11</v>
      </c>
      <c r="L168" s="7">
        <v>4</v>
      </c>
      <c r="M168" s="7">
        <v>3</v>
      </c>
      <c r="N168" s="2" t="s">
        <v>138</v>
      </c>
    </row>
    <row r="169" spans="1:14" x14ac:dyDescent="0.2">
      <c r="A169" s="311" t="s">
        <v>139</v>
      </c>
      <c r="B169" s="312"/>
      <c r="C169" s="177">
        <f>SUM(C170:C170)</f>
        <v>2377947236</v>
      </c>
      <c r="D169" s="177">
        <f>SUM(D170:D170)</f>
        <v>2377947236</v>
      </c>
      <c r="E169" s="177">
        <f t="shared" ref="E169:H169" si="58">SUM(E170:E170)</f>
        <v>2377947236</v>
      </c>
      <c r="F169" s="177">
        <f t="shared" si="58"/>
        <v>0</v>
      </c>
      <c r="G169" s="177">
        <f t="shared" si="58"/>
        <v>2377947236</v>
      </c>
      <c r="H169" s="177">
        <f t="shared" si="58"/>
        <v>0</v>
      </c>
      <c r="I169" s="69"/>
      <c r="J169" s="16">
        <v>2</v>
      </c>
      <c r="K169" s="16">
        <v>11</v>
      </c>
      <c r="L169" s="16">
        <v>5</v>
      </c>
      <c r="M169" s="16"/>
      <c r="N169" s="77" t="s">
        <v>336</v>
      </c>
    </row>
    <row r="170" spans="1:14" ht="28.5" customHeight="1" x14ac:dyDescent="0.2">
      <c r="A170" s="26" t="s">
        <v>423</v>
      </c>
      <c r="B170" s="89" t="s">
        <v>360</v>
      </c>
      <c r="C170" s="168">
        <v>2377947236</v>
      </c>
      <c r="D170" s="168">
        <v>2377947236</v>
      </c>
      <c r="E170" s="136">
        <v>2377947236</v>
      </c>
      <c r="F170" s="116">
        <v>0</v>
      </c>
      <c r="G170" s="169">
        <f>E170+F170</f>
        <v>2377947236</v>
      </c>
      <c r="H170" s="169">
        <f>D170-G170</f>
        <v>0</v>
      </c>
      <c r="I170" s="22" t="s">
        <v>9</v>
      </c>
      <c r="J170" s="7">
        <v>2</v>
      </c>
      <c r="K170" s="7">
        <v>11</v>
      </c>
      <c r="L170" s="7">
        <v>5</v>
      </c>
      <c r="M170" s="7">
        <v>1</v>
      </c>
      <c r="N170" s="2" t="s">
        <v>256</v>
      </c>
    </row>
    <row r="171" spans="1:14" x14ac:dyDescent="0.2">
      <c r="A171" s="311" t="s">
        <v>140</v>
      </c>
      <c r="B171" s="312"/>
      <c r="C171" s="177">
        <f>SUM(C172:C172)</f>
        <v>506027300</v>
      </c>
      <c r="D171" s="177">
        <f>SUM(D172:D172)</f>
        <v>3449698591</v>
      </c>
      <c r="E171" s="177">
        <f t="shared" ref="E171:H171" si="59">SUM(E172:E172)</f>
        <v>494063138</v>
      </c>
      <c r="F171" s="177">
        <f t="shared" si="59"/>
        <v>0</v>
      </c>
      <c r="G171" s="177">
        <f t="shared" si="59"/>
        <v>494063138</v>
      </c>
      <c r="H171" s="177">
        <f t="shared" si="59"/>
        <v>2955635453</v>
      </c>
      <c r="I171" s="69"/>
      <c r="J171" s="16">
        <v>2</v>
      </c>
      <c r="K171" s="16">
        <v>11</v>
      </c>
      <c r="L171" s="16">
        <v>6</v>
      </c>
      <c r="M171" s="16"/>
      <c r="N171" s="77" t="s">
        <v>336</v>
      </c>
    </row>
    <row r="172" spans="1:14" ht="44.25" customHeight="1" x14ac:dyDescent="0.2">
      <c r="A172" s="26" t="s">
        <v>424</v>
      </c>
      <c r="B172" s="89" t="s">
        <v>361</v>
      </c>
      <c r="C172" s="168">
        <v>506027300</v>
      </c>
      <c r="D172" s="136">
        <v>3449698591</v>
      </c>
      <c r="E172" s="136">
        <v>494063138</v>
      </c>
      <c r="F172" s="116">
        <v>0</v>
      </c>
      <c r="G172" s="169">
        <f>E172+F172</f>
        <v>494063138</v>
      </c>
      <c r="H172" s="169">
        <f>D172-G172</f>
        <v>2955635453</v>
      </c>
      <c r="I172" s="22" t="s">
        <v>9</v>
      </c>
      <c r="J172" s="7">
        <v>2</v>
      </c>
      <c r="K172" s="7">
        <v>11</v>
      </c>
      <c r="L172" s="7">
        <v>6</v>
      </c>
      <c r="M172" s="7">
        <v>1</v>
      </c>
      <c r="N172" s="2" t="s">
        <v>141</v>
      </c>
    </row>
    <row r="173" spans="1:14" x14ac:dyDescent="0.2">
      <c r="A173" s="311" t="s">
        <v>142</v>
      </c>
      <c r="B173" s="312"/>
      <c r="C173" s="177">
        <f>SUM(C174:C174)</f>
        <v>537318786</v>
      </c>
      <c r="D173" s="177">
        <f>SUM(D174:D174)</f>
        <v>549282950</v>
      </c>
      <c r="E173" s="177">
        <f t="shared" ref="E173:H173" si="60">SUM(E174:E174)</f>
        <v>549282950</v>
      </c>
      <c r="F173" s="177">
        <f t="shared" si="60"/>
        <v>0</v>
      </c>
      <c r="G173" s="177">
        <f t="shared" si="60"/>
        <v>549282950</v>
      </c>
      <c r="H173" s="177">
        <f t="shared" si="60"/>
        <v>0</v>
      </c>
      <c r="I173" s="69"/>
      <c r="J173" s="16">
        <v>2</v>
      </c>
      <c r="K173" s="16">
        <v>11</v>
      </c>
      <c r="L173" s="16">
        <v>7</v>
      </c>
      <c r="M173" s="16"/>
      <c r="N173" s="77" t="s">
        <v>336</v>
      </c>
    </row>
    <row r="174" spans="1:14" ht="30.75" customHeight="1" x14ac:dyDescent="0.2">
      <c r="A174" s="26" t="s">
        <v>425</v>
      </c>
      <c r="B174" s="89" t="s">
        <v>362</v>
      </c>
      <c r="C174" s="168">
        <v>537318786</v>
      </c>
      <c r="D174" s="168">
        <v>549282950</v>
      </c>
      <c r="E174" s="136">
        <v>549282950</v>
      </c>
      <c r="F174" s="116">
        <v>0</v>
      </c>
      <c r="G174" s="169">
        <f>E174+F174</f>
        <v>549282950</v>
      </c>
      <c r="H174" s="169">
        <f>D174-G174</f>
        <v>0</v>
      </c>
      <c r="I174" s="22" t="s">
        <v>9</v>
      </c>
      <c r="J174" s="7">
        <v>2</v>
      </c>
      <c r="K174" s="7">
        <v>11</v>
      </c>
      <c r="L174" s="7">
        <v>7</v>
      </c>
      <c r="M174" s="7">
        <v>1</v>
      </c>
      <c r="N174" s="2" t="s">
        <v>143</v>
      </c>
    </row>
    <row r="175" spans="1:14" x14ac:dyDescent="0.2">
      <c r="A175" s="311" t="s">
        <v>144</v>
      </c>
      <c r="B175" s="312"/>
      <c r="C175" s="177">
        <f>SUM(C176:C180)</f>
        <v>21286425431</v>
      </c>
      <c r="D175" s="177">
        <f>SUM(D176:D180)</f>
        <v>19003978904</v>
      </c>
      <c r="E175" s="177">
        <f t="shared" ref="E175:H175" si="61">SUM(E176:E180)</f>
        <v>19003978904</v>
      </c>
      <c r="F175" s="177">
        <f t="shared" si="61"/>
        <v>0</v>
      </c>
      <c r="G175" s="177">
        <f t="shared" si="61"/>
        <v>19003978904</v>
      </c>
      <c r="H175" s="177">
        <f t="shared" si="61"/>
        <v>0</v>
      </c>
      <c r="I175" s="69"/>
      <c r="J175" s="16">
        <v>2</v>
      </c>
      <c r="K175" s="16">
        <v>11</v>
      </c>
      <c r="L175" s="16">
        <v>8</v>
      </c>
      <c r="M175" s="16"/>
      <c r="N175" s="77" t="s">
        <v>336</v>
      </c>
    </row>
    <row r="176" spans="1:14" ht="25.5" x14ac:dyDescent="0.2">
      <c r="A176" s="306" t="s">
        <v>426</v>
      </c>
      <c r="B176" s="309" t="s">
        <v>480</v>
      </c>
      <c r="C176" s="328">
        <v>20660118647</v>
      </c>
      <c r="D176" s="242">
        <v>18377672120</v>
      </c>
      <c r="E176" s="242">
        <v>18377672120</v>
      </c>
      <c r="F176" s="242">
        <v>0</v>
      </c>
      <c r="G176" s="244">
        <f>E176+F176</f>
        <v>18377672120</v>
      </c>
      <c r="H176" s="244">
        <f>D176-G176</f>
        <v>0</v>
      </c>
      <c r="I176" s="246" t="s">
        <v>9</v>
      </c>
      <c r="J176" s="7">
        <v>2</v>
      </c>
      <c r="K176" s="7">
        <v>11</v>
      </c>
      <c r="L176" s="7">
        <v>8</v>
      </c>
      <c r="M176" s="7">
        <v>1</v>
      </c>
      <c r="N176" s="2" t="s">
        <v>257</v>
      </c>
    </row>
    <row r="177" spans="1:14" ht="25.5" x14ac:dyDescent="0.2">
      <c r="A177" s="307"/>
      <c r="B177" s="334"/>
      <c r="C177" s="370"/>
      <c r="D177" s="335"/>
      <c r="E177" s="335"/>
      <c r="F177" s="335"/>
      <c r="G177" s="248"/>
      <c r="H177" s="248"/>
      <c r="I177" s="274"/>
      <c r="J177" s="7">
        <v>2</v>
      </c>
      <c r="K177" s="7">
        <v>11</v>
      </c>
      <c r="L177" s="7">
        <v>8</v>
      </c>
      <c r="M177" s="7">
        <v>2</v>
      </c>
      <c r="N177" s="2" t="s">
        <v>145</v>
      </c>
    </row>
    <row r="178" spans="1:14" ht="25.5" x14ac:dyDescent="0.2">
      <c r="A178" s="308"/>
      <c r="B178" s="310"/>
      <c r="C178" s="329"/>
      <c r="D178" s="243"/>
      <c r="E178" s="243"/>
      <c r="F178" s="243"/>
      <c r="G178" s="245"/>
      <c r="H178" s="245"/>
      <c r="I178" s="247"/>
      <c r="J178" s="97">
        <v>2</v>
      </c>
      <c r="K178" s="97">
        <v>11</v>
      </c>
      <c r="L178" s="97">
        <v>8</v>
      </c>
      <c r="M178" s="97">
        <v>3</v>
      </c>
      <c r="N178" s="98" t="s">
        <v>146</v>
      </c>
    </row>
    <row r="179" spans="1:14" ht="44.25" customHeight="1" x14ac:dyDescent="0.2">
      <c r="A179" s="95" t="s">
        <v>427</v>
      </c>
      <c r="B179" s="48" t="s">
        <v>372</v>
      </c>
      <c r="C179" s="181">
        <v>626306784</v>
      </c>
      <c r="D179" s="181">
        <v>626306784</v>
      </c>
      <c r="E179" s="117">
        <v>626306784</v>
      </c>
      <c r="F179" s="117">
        <v>0</v>
      </c>
      <c r="G179" s="114">
        <f>E179+F179</f>
        <v>626306784</v>
      </c>
      <c r="H179" s="114">
        <f>D179-G179</f>
        <v>0</v>
      </c>
      <c r="I179" s="22" t="s">
        <v>9</v>
      </c>
      <c r="J179" s="97">
        <v>2</v>
      </c>
      <c r="K179" s="97">
        <v>11</v>
      </c>
      <c r="L179" s="97">
        <v>8</v>
      </c>
      <c r="M179" s="97">
        <v>3</v>
      </c>
      <c r="N179" s="98" t="s">
        <v>146</v>
      </c>
    </row>
    <row r="180" spans="1:14" ht="18.75" customHeight="1" x14ac:dyDescent="0.2">
      <c r="A180" s="26"/>
      <c r="B180" s="49"/>
      <c r="C180" s="183"/>
      <c r="D180" s="183"/>
      <c r="E180" s="146"/>
      <c r="F180" s="146"/>
      <c r="G180" s="114"/>
      <c r="H180" s="114"/>
      <c r="I180" s="22"/>
      <c r="J180" s="7">
        <v>2</v>
      </c>
      <c r="K180" s="7">
        <v>11</v>
      </c>
      <c r="L180" s="7">
        <v>8</v>
      </c>
      <c r="M180" s="7">
        <v>4</v>
      </c>
      <c r="N180" s="2" t="s">
        <v>147</v>
      </c>
    </row>
    <row r="181" spans="1:14" x14ac:dyDescent="0.2">
      <c r="A181" s="311" t="s">
        <v>148</v>
      </c>
      <c r="B181" s="312"/>
      <c r="C181" s="177">
        <f>SUM(C182:C184)</f>
        <v>3450148053</v>
      </c>
      <c r="D181" s="177">
        <f>SUM(D182:D184)</f>
        <v>3730000000</v>
      </c>
      <c r="E181" s="177">
        <f t="shared" ref="E181:H181" si="62">SUM(E182:E184)</f>
        <v>1580000000</v>
      </c>
      <c r="F181" s="177">
        <f t="shared" si="62"/>
        <v>2141754746</v>
      </c>
      <c r="G181" s="177">
        <f t="shared" si="62"/>
        <v>3721754746</v>
      </c>
      <c r="H181" s="177">
        <f t="shared" si="62"/>
        <v>8245254</v>
      </c>
      <c r="I181" s="69"/>
      <c r="J181" s="16">
        <v>2</v>
      </c>
      <c r="K181" s="16">
        <v>11</v>
      </c>
      <c r="L181" s="16">
        <v>9</v>
      </c>
      <c r="M181" s="16"/>
      <c r="N181" s="77" t="s">
        <v>336</v>
      </c>
    </row>
    <row r="182" spans="1:14" ht="29.25" customHeight="1" x14ac:dyDescent="0.2">
      <c r="A182" s="26" t="s">
        <v>428</v>
      </c>
      <c r="B182" s="89" t="s">
        <v>365</v>
      </c>
      <c r="C182" s="168">
        <v>1258524501</v>
      </c>
      <c r="D182" s="168">
        <v>0</v>
      </c>
      <c r="E182" s="146">
        <v>0</v>
      </c>
      <c r="F182" s="146">
        <v>0</v>
      </c>
      <c r="G182" s="169">
        <f>E182+F182</f>
        <v>0</v>
      </c>
      <c r="H182" s="169">
        <f>D182-G182</f>
        <v>0</v>
      </c>
      <c r="I182" s="22" t="s">
        <v>9</v>
      </c>
      <c r="J182" s="249">
        <v>2</v>
      </c>
      <c r="K182" s="249">
        <v>11</v>
      </c>
      <c r="L182" s="249">
        <v>9</v>
      </c>
      <c r="M182" s="249">
        <v>1</v>
      </c>
      <c r="N182" s="251" t="s">
        <v>149</v>
      </c>
    </row>
    <row r="183" spans="1:14" ht="32.25" customHeight="1" x14ac:dyDescent="0.2">
      <c r="A183" s="26" t="s">
        <v>429</v>
      </c>
      <c r="B183" s="84" t="s">
        <v>483</v>
      </c>
      <c r="C183" s="168">
        <v>2000000000</v>
      </c>
      <c r="D183" s="146">
        <v>3538376448</v>
      </c>
      <c r="E183" s="146">
        <v>1388376448</v>
      </c>
      <c r="F183" s="146">
        <v>2141754746</v>
      </c>
      <c r="G183" s="169">
        <f>E183+F183</f>
        <v>3530131194</v>
      </c>
      <c r="H183" s="169">
        <f>D183-G183</f>
        <v>8245254</v>
      </c>
      <c r="I183" s="22" t="s">
        <v>9</v>
      </c>
      <c r="J183" s="250"/>
      <c r="K183" s="250"/>
      <c r="L183" s="250"/>
      <c r="M183" s="250"/>
      <c r="N183" s="252"/>
    </row>
    <row r="184" spans="1:14" ht="38.25" x14ac:dyDescent="0.2">
      <c r="A184" s="26" t="s">
        <v>467</v>
      </c>
      <c r="B184" s="102" t="s">
        <v>468</v>
      </c>
      <c r="C184" s="223">
        <v>191623552</v>
      </c>
      <c r="D184" s="223">
        <v>191623552</v>
      </c>
      <c r="E184" s="223">
        <v>191623552</v>
      </c>
      <c r="F184" s="223">
        <v>0</v>
      </c>
      <c r="G184" s="169">
        <f>E184+F184</f>
        <v>191623552</v>
      </c>
      <c r="H184" s="169">
        <f>D184-G184</f>
        <v>0</v>
      </c>
      <c r="I184" s="22" t="s">
        <v>9</v>
      </c>
      <c r="J184" s="249">
        <v>2</v>
      </c>
      <c r="K184" s="249">
        <v>11</v>
      </c>
      <c r="L184" s="249">
        <v>9</v>
      </c>
      <c r="M184" s="249">
        <v>1</v>
      </c>
      <c r="N184" s="251" t="s">
        <v>149</v>
      </c>
    </row>
    <row r="185" spans="1:14" x14ac:dyDescent="0.2">
      <c r="A185" s="311" t="s">
        <v>150</v>
      </c>
      <c r="B185" s="312"/>
      <c r="C185" s="177">
        <f>SUM(C186:C188)</f>
        <v>1984602773</v>
      </c>
      <c r="D185" s="177">
        <f>SUM(D186:D188)</f>
        <v>1480277846</v>
      </c>
      <c r="E185" s="177">
        <f t="shared" ref="E185:G185" si="63">SUM(E186:E188)</f>
        <v>1177590437</v>
      </c>
      <c r="F185" s="177">
        <f t="shared" si="63"/>
        <v>302687409</v>
      </c>
      <c r="G185" s="177">
        <f t="shared" si="63"/>
        <v>1480277846</v>
      </c>
      <c r="H185" s="177">
        <f>SUM(H186:H188)</f>
        <v>0</v>
      </c>
      <c r="I185" s="69"/>
      <c r="J185" s="250"/>
      <c r="K185" s="250"/>
      <c r="L185" s="250"/>
      <c r="M185" s="250"/>
      <c r="N185" s="252"/>
    </row>
    <row r="186" spans="1:14" ht="38.25" x14ac:dyDescent="0.2">
      <c r="A186" s="26" t="s">
        <v>430</v>
      </c>
      <c r="B186" s="213" t="s">
        <v>371</v>
      </c>
      <c r="C186" s="228">
        <v>612237464</v>
      </c>
      <c r="D186" s="146">
        <v>612237464</v>
      </c>
      <c r="E186" s="146">
        <v>612237464</v>
      </c>
      <c r="F186" s="146">
        <v>0</v>
      </c>
      <c r="G186" s="169">
        <f>E186+F186</f>
        <v>612237464</v>
      </c>
      <c r="H186" s="169">
        <f>D186-G186</f>
        <v>0</v>
      </c>
      <c r="I186" s="22" t="s">
        <v>9</v>
      </c>
      <c r="J186" s="249">
        <v>2</v>
      </c>
      <c r="K186" s="249">
        <v>11</v>
      </c>
      <c r="L186" s="249">
        <v>10</v>
      </c>
      <c r="M186" s="249">
        <v>1</v>
      </c>
      <c r="N186" s="251" t="s">
        <v>151</v>
      </c>
    </row>
    <row r="187" spans="1:14" ht="25.5" customHeight="1" x14ac:dyDescent="0.2">
      <c r="A187" s="26" t="s">
        <v>431</v>
      </c>
      <c r="B187" s="17" t="s">
        <v>370</v>
      </c>
      <c r="C187" s="225">
        <v>868040382</v>
      </c>
      <c r="D187" s="146">
        <v>868040382</v>
      </c>
      <c r="E187" s="146">
        <v>565352973</v>
      </c>
      <c r="F187" s="146">
        <v>302687409</v>
      </c>
      <c r="G187" s="169">
        <f t="shared" ref="G187:G188" si="64">E187+F187</f>
        <v>868040382</v>
      </c>
      <c r="H187" s="169">
        <f t="shared" ref="H187:H188" si="65">D187-G187</f>
        <v>0</v>
      </c>
      <c r="I187" s="22" t="s">
        <v>9</v>
      </c>
      <c r="J187" s="250"/>
      <c r="K187" s="250"/>
      <c r="L187" s="250"/>
      <c r="M187" s="250"/>
      <c r="N187" s="252"/>
    </row>
    <row r="188" spans="1:14" ht="38.25" customHeight="1" x14ac:dyDescent="0.2">
      <c r="A188" s="26" t="s">
        <v>432</v>
      </c>
      <c r="B188" s="214" t="s">
        <v>363</v>
      </c>
      <c r="C188" s="230">
        <v>504324927</v>
      </c>
      <c r="D188" s="146">
        <v>0</v>
      </c>
      <c r="E188" s="146">
        <v>0</v>
      </c>
      <c r="F188" s="146">
        <v>0</v>
      </c>
      <c r="G188" s="169">
        <f t="shared" si="64"/>
        <v>0</v>
      </c>
      <c r="H188" s="169">
        <f t="shared" si="65"/>
        <v>0</v>
      </c>
      <c r="I188" s="22" t="s">
        <v>9</v>
      </c>
      <c r="J188" s="7">
        <v>2</v>
      </c>
      <c r="K188" s="7">
        <v>11</v>
      </c>
      <c r="L188" s="7">
        <v>10</v>
      </c>
      <c r="M188" s="7">
        <v>2</v>
      </c>
      <c r="N188" s="2" t="s">
        <v>152</v>
      </c>
    </row>
    <row r="189" spans="1:14" ht="12.75" customHeight="1" x14ac:dyDescent="0.2">
      <c r="A189" s="313" t="s">
        <v>258</v>
      </c>
      <c r="B189" s="314"/>
      <c r="C189" s="184">
        <f>C190</f>
        <v>5070646978</v>
      </c>
      <c r="D189" s="184">
        <f>D190</f>
        <v>9388575917</v>
      </c>
      <c r="E189" s="184">
        <f t="shared" ref="E189:H189" si="66">E190</f>
        <v>8449358297</v>
      </c>
      <c r="F189" s="184">
        <f t="shared" si="66"/>
        <v>0</v>
      </c>
      <c r="G189" s="184">
        <f t="shared" si="66"/>
        <v>8449358297</v>
      </c>
      <c r="H189" s="184">
        <f t="shared" si="66"/>
        <v>939217620</v>
      </c>
      <c r="I189" s="90"/>
      <c r="J189" s="14">
        <v>2</v>
      </c>
      <c r="K189" s="14">
        <v>12</v>
      </c>
      <c r="L189" s="14"/>
      <c r="M189" s="14"/>
      <c r="N189" s="57" t="s">
        <v>258</v>
      </c>
    </row>
    <row r="190" spans="1:14" ht="22.5" customHeight="1" x14ac:dyDescent="0.2">
      <c r="A190" s="311" t="s">
        <v>153</v>
      </c>
      <c r="B190" s="312"/>
      <c r="C190" s="108">
        <f>SUM(C191:C193)</f>
        <v>5070646978</v>
      </c>
      <c r="D190" s="108">
        <f>SUM(D191:D193)</f>
        <v>9388575917</v>
      </c>
      <c r="E190" s="108">
        <f t="shared" ref="E190:H190" si="67">SUM(E191:E193)</f>
        <v>8449358297</v>
      </c>
      <c r="F190" s="108">
        <f t="shared" si="67"/>
        <v>0</v>
      </c>
      <c r="G190" s="108">
        <f t="shared" si="67"/>
        <v>8449358297</v>
      </c>
      <c r="H190" s="108">
        <f t="shared" si="67"/>
        <v>939217620</v>
      </c>
      <c r="I190" s="66"/>
      <c r="J190" s="16">
        <v>2</v>
      </c>
      <c r="K190" s="16">
        <v>12</v>
      </c>
      <c r="L190" s="16">
        <v>1</v>
      </c>
      <c r="M190" s="16"/>
      <c r="N190" s="77" t="s">
        <v>336</v>
      </c>
    </row>
    <row r="191" spans="1:14" ht="30" customHeight="1" x14ac:dyDescent="0.2">
      <c r="A191" s="26" t="s">
        <v>433</v>
      </c>
      <c r="B191" s="47" t="s">
        <v>344</v>
      </c>
      <c r="C191" s="161">
        <v>1150000000</v>
      </c>
      <c r="D191" s="161">
        <v>3086000000</v>
      </c>
      <c r="E191" s="148">
        <v>2480000000</v>
      </c>
      <c r="F191" s="185">
        <v>0</v>
      </c>
      <c r="G191" s="175">
        <f>E191+F191</f>
        <v>2480000000</v>
      </c>
      <c r="H191" s="175">
        <f>D191-G191</f>
        <v>606000000</v>
      </c>
      <c r="I191" s="22" t="s">
        <v>321</v>
      </c>
      <c r="J191" s="6">
        <v>2</v>
      </c>
      <c r="K191" s="6">
        <v>12</v>
      </c>
      <c r="L191" s="6">
        <v>1</v>
      </c>
      <c r="M191" s="6">
        <v>1</v>
      </c>
      <c r="N191" s="1" t="s">
        <v>154</v>
      </c>
    </row>
    <row r="192" spans="1:14" ht="28.5" customHeight="1" x14ac:dyDescent="0.2">
      <c r="A192" s="26" t="s">
        <v>434</v>
      </c>
      <c r="B192" s="92" t="s">
        <v>345</v>
      </c>
      <c r="C192" s="186">
        <v>3013176558</v>
      </c>
      <c r="D192" s="186">
        <v>5131887877</v>
      </c>
      <c r="E192" s="148">
        <v>5131887877</v>
      </c>
      <c r="F192" s="185">
        <v>0</v>
      </c>
      <c r="G192" s="175">
        <f t="shared" ref="G192:G193" si="68">E192+F192</f>
        <v>5131887877</v>
      </c>
      <c r="H192" s="175">
        <f t="shared" ref="H192:H193" si="69">D192-G192</f>
        <v>0</v>
      </c>
      <c r="I192" s="22" t="s">
        <v>321</v>
      </c>
      <c r="J192" s="6">
        <v>2</v>
      </c>
      <c r="K192" s="6">
        <v>12</v>
      </c>
      <c r="L192" s="6">
        <v>1</v>
      </c>
      <c r="M192" s="6">
        <v>2</v>
      </c>
      <c r="N192" s="1" t="s">
        <v>155</v>
      </c>
    </row>
    <row r="193" spans="1:14" ht="30" customHeight="1" x14ac:dyDescent="0.2">
      <c r="A193" s="26" t="s">
        <v>435</v>
      </c>
      <c r="B193" s="85" t="s">
        <v>346</v>
      </c>
      <c r="C193" s="222">
        <v>907470420</v>
      </c>
      <c r="D193" s="145">
        <v>1170688040</v>
      </c>
      <c r="E193" s="148">
        <v>837470420</v>
      </c>
      <c r="F193" s="185">
        <v>0</v>
      </c>
      <c r="G193" s="175">
        <f t="shared" si="68"/>
        <v>837470420</v>
      </c>
      <c r="H193" s="175">
        <f t="shared" si="69"/>
        <v>333217620</v>
      </c>
      <c r="I193" s="22" t="s">
        <v>321</v>
      </c>
      <c r="J193" s="6">
        <v>2</v>
      </c>
      <c r="K193" s="6">
        <v>12</v>
      </c>
      <c r="L193" s="6">
        <v>1</v>
      </c>
      <c r="M193" s="6">
        <v>3</v>
      </c>
      <c r="N193" s="1" t="s">
        <v>156</v>
      </c>
    </row>
    <row r="194" spans="1:14" ht="12.75" customHeight="1" x14ac:dyDescent="0.2">
      <c r="A194" s="313" t="s">
        <v>157</v>
      </c>
      <c r="B194" s="314"/>
      <c r="C194" s="184">
        <f>C195</f>
        <v>1000000000</v>
      </c>
      <c r="D194" s="184">
        <f>D195</f>
        <v>1736699505</v>
      </c>
      <c r="E194" s="184">
        <f>E195</f>
        <v>1736699505</v>
      </c>
      <c r="F194" s="184">
        <f t="shared" ref="F194:H194" si="70">F195</f>
        <v>0</v>
      </c>
      <c r="G194" s="184">
        <f t="shared" si="70"/>
        <v>1736699505</v>
      </c>
      <c r="H194" s="184">
        <f t="shared" si="70"/>
        <v>0</v>
      </c>
      <c r="I194" s="55"/>
      <c r="J194" s="14">
        <v>2</v>
      </c>
      <c r="K194" s="14">
        <v>13</v>
      </c>
      <c r="L194" s="14"/>
      <c r="M194" s="14"/>
      <c r="N194" s="57" t="s">
        <v>157</v>
      </c>
    </row>
    <row r="195" spans="1:14" x14ac:dyDescent="0.2">
      <c r="A195" s="311" t="s">
        <v>158</v>
      </c>
      <c r="B195" s="312"/>
      <c r="C195" s="108">
        <f>SUM(C196:C196)</f>
        <v>1000000000</v>
      </c>
      <c r="D195" s="108">
        <f>SUM(D196:D196)</f>
        <v>1736699505</v>
      </c>
      <c r="E195" s="108">
        <f>SUM(E196:E196)</f>
        <v>1736699505</v>
      </c>
      <c r="F195" s="108">
        <f t="shared" ref="F195:H195" si="71">SUM(F196:F196)</f>
        <v>0</v>
      </c>
      <c r="G195" s="108">
        <f t="shared" si="71"/>
        <v>1736699505</v>
      </c>
      <c r="H195" s="108">
        <f t="shared" si="71"/>
        <v>0</v>
      </c>
      <c r="I195" s="54"/>
      <c r="J195" s="16">
        <v>2</v>
      </c>
      <c r="K195" s="16">
        <v>13</v>
      </c>
      <c r="L195" s="16">
        <v>1</v>
      </c>
      <c r="M195" s="16"/>
      <c r="N195" s="77" t="s">
        <v>336</v>
      </c>
    </row>
    <row r="196" spans="1:14" ht="33.75" customHeight="1" x14ac:dyDescent="0.2">
      <c r="A196" s="26" t="s">
        <v>436</v>
      </c>
      <c r="B196" s="89" t="s">
        <v>364</v>
      </c>
      <c r="C196" s="168">
        <v>1000000000</v>
      </c>
      <c r="D196" s="163">
        <v>1736699505</v>
      </c>
      <c r="E196" s="163">
        <v>1736699505</v>
      </c>
      <c r="F196" s="138">
        <v>0</v>
      </c>
      <c r="G196" s="111">
        <f>E196+F196</f>
        <v>1736699505</v>
      </c>
      <c r="H196" s="111">
        <f>D196-G196</f>
        <v>0</v>
      </c>
      <c r="I196" s="22" t="s">
        <v>9</v>
      </c>
      <c r="J196" s="7">
        <v>2</v>
      </c>
      <c r="K196" s="7">
        <v>13</v>
      </c>
      <c r="L196" s="7">
        <v>1</v>
      </c>
      <c r="M196" s="7">
        <v>1</v>
      </c>
      <c r="N196" s="1" t="s">
        <v>159</v>
      </c>
    </row>
    <row r="197" spans="1:14" ht="51" customHeight="1" x14ac:dyDescent="0.2">
      <c r="A197" s="302" t="s">
        <v>229</v>
      </c>
      <c r="B197" s="303"/>
      <c r="C197" s="115">
        <f>C198+C204+C214</f>
        <v>1647445783</v>
      </c>
      <c r="D197" s="115">
        <f>D198+D204+D214</f>
        <v>3471758418</v>
      </c>
      <c r="E197" s="115">
        <f t="shared" ref="E197:H197" si="72">E198+E204+E214</f>
        <v>2485017232</v>
      </c>
      <c r="F197" s="115">
        <f t="shared" si="72"/>
        <v>256238969</v>
      </c>
      <c r="G197" s="115">
        <f t="shared" si="72"/>
        <v>2741256201</v>
      </c>
      <c r="H197" s="115">
        <f t="shared" si="72"/>
        <v>730502217</v>
      </c>
      <c r="I197" s="59"/>
      <c r="J197" s="13">
        <v>3</v>
      </c>
      <c r="K197" s="21"/>
      <c r="L197" s="21"/>
      <c r="M197" s="21"/>
      <c r="N197" s="13" t="s">
        <v>229</v>
      </c>
    </row>
    <row r="198" spans="1:14" ht="29.25" customHeight="1" x14ac:dyDescent="0.2">
      <c r="A198" s="87"/>
      <c r="B198" s="87" t="s">
        <v>160</v>
      </c>
      <c r="C198" s="187">
        <f>C199</f>
        <v>798145783</v>
      </c>
      <c r="D198" s="187">
        <f>D199</f>
        <v>935585000</v>
      </c>
      <c r="E198" s="187">
        <f>E199</f>
        <v>31895814</v>
      </c>
      <c r="F198" s="187">
        <f t="shared" ref="F198:H198" si="73">F199</f>
        <v>256238969</v>
      </c>
      <c r="G198" s="187">
        <f t="shared" si="73"/>
        <v>288134783</v>
      </c>
      <c r="H198" s="187">
        <f t="shared" si="73"/>
        <v>647450217</v>
      </c>
      <c r="I198" s="55"/>
      <c r="J198" s="14">
        <v>3</v>
      </c>
      <c r="K198" s="14">
        <v>14</v>
      </c>
      <c r="L198" s="33"/>
      <c r="M198" s="33"/>
      <c r="N198" s="34" t="s">
        <v>160</v>
      </c>
    </row>
    <row r="199" spans="1:14" ht="25.5" x14ac:dyDescent="0.2">
      <c r="A199" s="78"/>
      <c r="B199" s="78" t="s">
        <v>161</v>
      </c>
      <c r="C199" s="107">
        <f>SUM(C200:C200)</f>
        <v>798145783</v>
      </c>
      <c r="D199" s="108">
        <f>SUM(D200:D200)</f>
        <v>935585000</v>
      </c>
      <c r="E199" s="108">
        <f>SUM(E200:E200)</f>
        <v>31895814</v>
      </c>
      <c r="F199" s="108">
        <f t="shared" ref="F199:H199" si="74">SUM(F200:F200)</f>
        <v>256238969</v>
      </c>
      <c r="G199" s="108">
        <f t="shared" si="74"/>
        <v>288134783</v>
      </c>
      <c r="H199" s="108">
        <f t="shared" si="74"/>
        <v>647450217</v>
      </c>
      <c r="I199" s="54"/>
      <c r="J199" s="16">
        <v>3</v>
      </c>
      <c r="K199" s="16">
        <v>14</v>
      </c>
      <c r="L199" s="16">
        <v>1</v>
      </c>
      <c r="M199" s="16"/>
      <c r="N199" s="77" t="s">
        <v>336</v>
      </c>
    </row>
    <row r="200" spans="1:14" ht="53.25" customHeight="1" x14ac:dyDescent="0.2">
      <c r="A200" s="306" t="s">
        <v>437</v>
      </c>
      <c r="B200" s="215" t="s">
        <v>332</v>
      </c>
      <c r="C200" s="269">
        <v>798145783</v>
      </c>
      <c r="D200" s="275">
        <v>935585000</v>
      </c>
      <c r="E200" s="327">
        <f>531895814-500000000</f>
        <v>31895814</v>
      </c>
      <c r="F200" s="327">
        <v>256238969</v>
      </c>
      <c r="G200" s="325">
        <f>E200+F200</f>
        <v>288134783</v>
      </c>
      <c r="H200" s="244">
        <f>D200-G200</f>
        <v>647450217</v>
      </c>
      <c r="I200" s="333" t="s">
        <v>316</v>
      </c>
      <c r="J200" s="6">
        <v>3</v>
      </c>
      <c r="K200" s="6">
        <v>14</v>
      </c>
      <c r="L200" s="6">
        <v>1</v>
      </c>
      <c r="M200" s="6">
        <v>1</v>
      </c>
      <c r="N200" s="1" t="s">
        <v>162</v>
      </c>
    </row>
    <row r="201" spans="1:14" s="53" customFormat="1" ht="29.25" customHeight="1" x14ac:dyDescent="0.2">
      <c r="A201" s="307"/>
      <c r="B201" s="87" t="s">
        <v>163</v>
      </c>
      <c r="C201" s="270"/>
      <c r="D201" s="275"/>
      <c r="E201" s="327"/>
      <c r="F201" s="327"/>
      <c r="G201" s="325"/>
      <c r="H201" s="248"/>
      <c r="I201" s="333"/>
      <c r="J201" s="33">
        <v>3</v>
      </c>
      <c r="K201" s="14">
        <v>15</v>
      </c>
      <c r="L201" s="33"/>
      <c r="M201" s="33"/>
      <c r="N201" s="34" t="s">
        <v>163</v>
      </c>
    </row>
    <row r="202" spans="1:14" x14ac:dyDescent="0.2">
      <c r="A202" s="307"/>
      <c r="B202" s="78" t="s">
        <v>164</v>
      </c>
      <c r="C202" s="270"/>
      <c r="D202" s="275"/>
      <c r="E202" s="327"/>
      <c r="F202" s="327"/>
      <c r="G202" s="325"/>
      <c r="H202" s="248"/>
      <c r="I202" s="333"/>
      <c r="J202" s="16">
        <v>3</v>
      </c>
      <c r="K202" s="16">
        <v>15</v>
      </c>
      <c r="L202" s="16">
        <v>1</v>
      </c>
      <c r="M202" s="16"/>
      <c r="N202" s="77" t="s">
        <v>336</v>
      </c>
    </row>
    <row r="203" spans="1:14" ht="51.75" customHeight="1" x14ac:dyDescent="0.2">
      <c r="A203" s="308"/>
      <c r="B203" s="215" t="s">
        <v>332</v>
      </c>
      <c r="C203" s="353"/>
      <c r="D203" s="275"/>
      <c r="E203" s="327"/>
      <c r="F203" s="327"/>
      <c r="G203" s="325"/>
      <c r="H203" s="245"/>
      <c r="I203" s="333"/>
      <c r="J203" s="6">
        <v>3</v>
      </c>
      <c r="K203" s="6">
        <v>15</v>
      </c>
      <c r="L203" s="6">
        <v>1</v>
      </c>
      <c r="M203" s="6">
        <v>1</v>
      </c>
      <c r="N203" s="1" t="s">
        <v>165</v>
      </c>
    </row>
    <row r="204" spans="1:14" s="53" customFormat="1" ht="41.25" customHeight="1" x14ac:dyDescent="0.2">
      <c r="A204" s="87"/>
      <c r="B204" s="87" t="s">
        <v>166</v>
      </c>
      <c r="C204" s="187">
        <f>C205</f>
        <v>623200000</v>
      </c>
      <c r="D204" s="187">
        <f>D205</f>
        <v>1954821418</v>
      </c>
      <c r="E204" s="187">
        <f>E205</f>
        <v>1954821418</v>
      </c>
      <c r="F204" s="187">
        <f t="shared" ref="F204:H205" si="75">F205</f>
        <v>0</v>
      </c>
      <c r="G204" s="187">
        <f t="shared" si="75"/>
        <v>1954821418</v>
      </c>
      <c r="H204" s="187">
        <f t="shared" si="75"/>
        <v>0</v>
      </c>
      <c r="I204" s="15"/>
      <c r="J204" s="14">
        <v>3</v>
      </c>
      <c r="K204" s="33">
        <v>16</v>
      </c>
      <c r="L204" s="33"/>
      <c r="M204" s="33"/>
      <c r="N204" s="34" t="s">
        <v>166</v>
      </c>
    </row>
    <row r="205" spans="1:14" ht="25.5" x14ac:dyDescent="0.2">
      <c r="A205" s="78"/>
      <c r="B205" s="78" t="s">
        <v>310</v>
      </c>
      <c r="C205" s="107">
        <f>C206</f>
        <v>623200000</v>
      </c>
      <c r="D205" s="108">
        <f>D206</f>
        <v>1954821418</v>
      </c>
      <c r="E205" s="108">
        <f t="shared" ref="E205" si="76">E206</f>
        <v>1954821418</v>
      </c>
      <c r="F205" s="108">
        <f t="shared" si="75"/>
        <v>0</v>
      </c>
      <c r="G205" s="108">
        <f t="shared" si="75"/>
        <v>1954821418</v>
      </c>
      <c r="H205" s="108">
        <f t="shared" si="75"/>
        <v>0</v>
      </c>
      <c r="I205" s="64"/>
      <c r="J205" s="16">
        <v>3</v>
      </c>
      <c r="K205" s="16">
        <v>16</v>
      </c>
      <c r="L205" s="16">
        <v>1</v>
      </c>
      <c r="M205" s="16"/>
      <c r="N205" s="77" t="s">
        <v>336</v>
      </c>
    </row>
    <row r="206" spans="1:14" ht="38.25" x14ac:dyDescent="0.2">
      <c r="A206" s="306" t="s">
        <v>438</v>
      </c>
      <c r="B206" s="217" t="s">
        <v>317</v>
      </c>
      <c r="C206" s="362">
        <v>623200000</v>
      </c>
      <c r="D206" s="362">
        <f>1615785051+560000000-220963633</f>
        <v>1954821418</v>
      </c>
      <c r="E206" s="363">
        <v>1954821418</v>
      </c>
      <c r="F206" s="358">
        <v>0</v>
      </c>
      <c r="G206" s="325">
        <f>E206+F206</f>
        <v>1954821418</v>
      </c>
      <c r="H206" s="244">
        <f>D206-G206</f>
        <v>0</v>
      </c>
      <c r="I206" s="306" t="s">
        <v>316</v>
      </c>
      <c r="J206" s="6">
        <v>3</v>
      </c>
      <c r="K206" s="6">
        <v>16</v>
      </c>
      <c r="L206" s="6">
        <v>1</v>
      </c>
      <c r="M206" s="6">
        <v>1</v>
      </c>
      <c r="N206" s="1" t="s">
        <v>259</v>
      </c>
    </row>
    <row r="207" spans="1:14" ht="48" customHeight="1" x14ac:dyDescent="0.2">
      <c r="A207" s="307"/>
      <c r="B207" s="218"/>
      <c r="C207" s="362"/>
      <c r="D207" s="362"/>
      <c r="E207" s="363"/>
      <c r="F207" s="358"/>
      <c r="G207" s="325"/>
      <c r="H207" s="248"/>
      <c r="I207" s="307"/>
      <c r="J207" s="6">
        <v>3</v>
      </c>
      <c r="K207" s="6">
        <v>16</v>
      </c>
      <c r="L207" s="6">
        <v>1</v>
      </c>
      <c r="M207" s="6">
        <v>2</v>
      </c>
      <c r="N207" s="1" t="s">
        <v>167</v>
      </c>
    </row>
    <row r="208" spans="1:14" s="53" customFormat="1" ht="41.25" customHeight="1" x14ac:dyDescent="0.2">
      <c r="A208" s="307"/>
      <c r="B208" s="87" t="s">
        <v>168</v>
      </c>
      <c r="C208" s="362"/>
      <c r="D208" s="362"/>
      <c r="E208" s="363"/>
      <c r="F208" s="358"/>
      <c r="G208" s="325"/>
      <c r="H208" s="248"/>
      <c r="I208" s="307"/>
      <c r="J208" s="14">
        <v>3</v>
      </c>
      <c r="K208" s="33">
        <v>17</v>
      </c>
      <c r="L208" s="33"/>
      <c r="M208" s="33"/>
      <c r="N208" s="34" t="s">
        <v>168</v>
      </c>
    </row>
    <row r="209" spans="1:14" ht="28.5" customHeight="1" x14ac:dyDescent="0.2">
      <c r="A209" s="307"/>
      <c r="B209" s="78" t="s">
        <v>171</v>
      </c>
      <c r="C209" s="362"/>
      <c r="D209" s="362"/>
      <c r="E209" s="363"/>
      <c r="F209" s="358"/>
      <c r="G209" s="325"/>
      <c r="H209" s="248"/>
      <c r="I209" s="307"/>
      <c r="J209" s="16">
        <v>3</v>
      </c>
      <c r="K209" s="16">
        <v>17</v>
      </c>
      <c r="L209" s="16">
        <v>1</v>
      </c>
      <c r="M209" s="16"/>
      <c r="N209" s="5" t="s">
        <v>171</v>
      </c>
    </row>
    <row r="210" spans="1:14" ht="45.75" customHeight="1" x14ac:dyDescent="0.2">
      <c r="A210" s="307"/>
      <c r="B210" s="219" t="s">
        <v>317</v>
      </c>
      <c r="C210" s="362"/>
      <c r="D210" s="362"/>
      <c r="E210" s="363"/>
      <c r="F210" s="358"/>
      <c r="G210" s="325"/>
      <c r="H210" s="248"/>
      <c r="I210" s="307"/>
      <c r="J210" s="6">
        <v>3</v>
      </c>
      <c r="K210" s="6">
        <v>17</v>
      </c>
      <c r="L210" s="6">
        <v>1</v>
      </c>
      <c r="M210" s="6">
        <v>1</v>
      </c>
      <c r="N210" s="1" t="s">
        <v>169</v>
      </c>
    </row>
    <row r="211" spans="1:14" s="53" customFormat="1" ht="41.25" customHeight="1" x14ac:dyDescent="0.2">
      <c r="A211" s="307"/>
      <c r="B211" s="87" t="s">
        <v>170</v>
      </c>
      <c r="C211" s="362"/>
      <c r="D211" s="362"/>
      <c r="E211" s="363"/>
      <c r="F211" s="358"/>
      <c r="G211" s="325"/>
      <c r="H211" s="248"/>
      <c r="I211" s="307"/>
      <c r="J211" s="14">
        <v>3</v>
      </c>
      <c r="K211" s="33">
        <v>18</v>
      </c>
      <c r="L211" s="33"/>
      <c r="M211" s="33"/>
      <c r="N211" s="34" t="s">
        <v>170</v>
      </c>
    </row>
    <row r="212" spans="1:14" ht="27.75" customHeight="1" x14ac:dyDescent="0.2">
      <c r="A212" s="307"/>
      <c r="B212" s="78" t="s">
        <v>172</v>
      </c>
      <c r="C212" s="362"/>
      <c r="D212" s="362"/>
      <c r="E212" s="363"/>
      <c r="F212" s="358"/>
      <c r="G212" s="325"/>
      <c r="H212" s="248"/>
      <c r="I212" s="307"/>
      <c r="J212" s="16">
        <v>3</v>
      </c>
      <c r="K212" s="16">
        <v>18</v>
      </c>
      <c r="L212" s="16">
        <v>1</v>
      </c>
      <c r="M212" s="16"/>
      <c r="N212" s="77" t="s">
        <v>336</v>
      </c>
    </row>
    <row r="213" spans="1:14" ht="66" customHeight="1" x14ac:dyDescent="0.2">
      <c r="A213" s="308"/>
      <c r="B213" s="219" t="s">
        <v>317</v>
      </c>
      <c r="C213" s="362"/>
      <c r="D213" s="362"/>
      <c r="E213" s="363"/>
      <c r="F213" s="358"/>
      <c r="G213" s="325"/>
      <c r="H213" s="245"/>
      <c r="I213" s="308"/>
      <c r="J213" s="6">
        <v>3</v>
      </c>
      <c r="K213" s="6">
        <v>18</v>
      </c>
      <c r="L213" s="6">
        <v>1</v>
      </c>
      <c r="M213" s="6">
        <v>1</v>
      </c>
      <c r="N213" s="1" t="s">
        <v>173</v>
      </c>
    </row>
    <row r="214" spans="1:14" s="53" customFormat="1" ht="41.25" customHeight="1" x14ac:dyDescent="0.2">
      <c r="A214" s="87"/>
      <c r="B214" s="87" t="s">
        <v>174</v>
      </c>
      <c r="C214" s="187">
        <f>C215</f>
        <v>226100000</v>
      </c>
      <c r="D214" s="187">
        <f>D215</f>
        <v>581352000</v>
      </c>
      <c r="E214" s="187">
        <f>E215</f>
        <v>498300000</v>
      </c>
      <c r="F214" s="187">
        <f t="shared" ref="F214:H214" si="77">F215</f>
        <v>0</v>
      </c>
      <c r="G214" s="187">
        <f t="shared" si="77"/>
        <v>498300000</v>
      </c>
      <c r="H214" s="187">
        <f t="shared" si="77"/>
        <v>83052000</v>
      </c>
      <c r="I214" s="15"/>
      <c r="J214" s="14">
        <v>3</v>
      </c>
      <c r="K214" s="33">
        <v>19</v>
      </c>
      <c r="L214" s="33"/>
      <c r="M214" s="33"/>
      <c r="N214" s="34" t="s">
        <v>174</v>
      </c>
    </row>
    <row r="215" spans="1:14" ht="26.25" customHeight="1" x14ac:dyDescent="0.2">
      <c r="A215" s="78"/>
      <c r="B215" s="78" t="s">
        <v>175</v>
      </c>
      <c r="C215" s="107">
        <f>SUM(C216:C216)</f>
        <v>226100000</v>
      </c>
      <c r="D215" s="107">
        <f>SUM(D216:D216)</f>
        <v>581352000</v>
      </c>
      <c r="E215" s="108">
        <f>SUM(E216:E216)</f>
        <v>498300000</v>
      </c>
      <c r="F215" s="108">
        <f t="shared" ref="F215:H215" si="78">SUM(F216:F216)</f>
        <v>0</v>
      </c>
      <c r="G215" s="108">
        <f t="shared" si="78"/>
        <v>498300000</v>
      </c>
      <c r="H215" s="108">
        <f t="shared" si="78"/>
        <v>83052000</v>
      </c>
      <c r="I215" s="64"/>
      <c r="J215" s="16">
        <v>3</v>
      </c>
      <c r="K215" s="16">
        <v>19</v>
      </c>
      <c r="L215" s="16">
        <v>1</v>
      </c>
      <c r="M215" s="16"/>
      <c r="N215" s="77" t="s">
        <v>336</v>
      </c>
    </row>
    <row r="216" spans="1:14" ht="41.25" customHeight="1" x14ac:dyDescent="0.2">
      <c r="A216" s="26" t="s">
        <v>439</v>
      </c>
      <c r="B216" s="58" t="s">
        <v>318</v>
      </c>
      <c r="C216" s="216">
        <v>226100000</v>
      </c>
      <c r="D216" s="189">
        <v>581352000</v>
      </c>
      <c r="E216" s="188">
        <v>498300000</v>
      </c>
      <c r="F216" s="190">
        <v>0</v>
      </c>
      <c r="G216" s="169">
        <f>E216+F216</f>
        <v>498300000</v>
      </c>
      <c r="H216" s="169">
        <f>D216-G216</f>
        <v>83052000</v>
      </c>
      <c r="I216" s="37" t="s">
        <v>366</v>
      </c>
      <c r="J216" s="6">
        <v>3</v>
      </c>
      <c r="K216" s="6">
        <v>19</v>
      </c>
      <c r="L216" s="6">
        <v>1</v>
      </c>
      <c r="M216" s="6">
        <v>1</v>
      </c>
      <c r="N216" s="1" t="s">
        <v>176</v>
      </c>
    </row>
    <row r="217" spans="1:14" ht="38.25" customHeight="1" x14ac:dyDescent="0.2">
      <c r="A217" s="302" t="s">
        <v>177</v>
      </c>
      <c r="B217" s="303"/>
      <c r="C217" s="115">
        <f>C218+C225</f>
        <v>4297339624</v>
      </c>
      <c r="D217" s="115">
        <f>D218+D225</f>
        <v>5441301339</v>
      </c>
      <c r="E217" s="115">
        <f>E218+E225</f>
        <v>4570340786</v>
      </c>
      <c r="F217" s="115">
        <f t="shared" ref="F217:H217" si="79">F218+F225</f>
        <v>0</v>
      </c>
      <c r="G217" s="115">
        <f t="shared" si="79"/>
        <v>4570340786</v>
      </c>
      <c r="H217" s="115">
        <f t="shared" si="79"/>
        <v>870960553</v>
      </c>
      <c r="I217" s="71"/>
      <c r="J217" s="13">
        <v>4</v>
      </c>
      <c r="K217" s="21"/>
      <c r="L217" s="21"/>
      <c r="M217" s="21"/>
      <c r="N217" s="13" t="s">
        <v>177</v>
      </c>
    </row>
    <row r="218" spans="1:14" s="53" customFormat="1" ht="25.5" customHeight="1" x14ac:dyDescent="0.2">
      <c r="A218" s="313" t="s">
        <v>228</v>
      </c>
      <c r="B218" s="314"/>
      <c r="C218" s="187">
        <f>C219+C221+C223</f>
        <v>2729572295</v>
      </c>
      <c r="D218" s="187">
        <f>D219+D221+D223</f>
        <v>3582859455</v>
      </c>
      <c r="E218" s="187">
        <f>E219+E221+E223</f>
        <v>2711898902</v>
      </c>
      <c r="F218" s="187">
        <f t="shared" ref="F218:H218" si="80">F219+F221+F223</f>
        <v>0</v>
      </c>
      <c r="G218" s="187">
        <f t="shared" si="80"/>
        <v>2711898902</v>
      </c>
      <c r="H218" s="187">
        <f t="shared" si="80"/>
        <v>870960553</v>
      </c>
      <c r="I218" s="15"/>
      <c r="J218" s="33">
        <v>4</v>
      </c>
      <c r="K218" s="33">
        <v>20</v>
      </c>
      <c r="L218" s="33"/>
      <c r="M218" s="33"/>
      <c r="N218" s="34" t="s">
        <v>228</v>
      </c>
    </row>
    <row r="219" spans="1:14" ht="18.75" customHeight="1" x14ac:dyDescent="0.2">
      <c r="A219" s="311" t="s">
        <v>178</v>
      </c>
      <c r="B219" s="312"/>
      <c r="C219" s="177">
        <f>C220</f>
        <v>221264840</v>
      </c>
      <c r="D219" s="177">
        <f>D220</f>
        <v>608876000</v>
      </c>
      <c r="E219" s="177">
        <f>E220</f>
        <v>396203448</v>
      </c>
      <c r="F219" s="177">
        <f t="shared" ref="F219:H219" si="81">F220</f>
        <v>0</v>
      </c>
      <c r="G219" s="177">
        <f t="shared" si="81"/>
        <v>396203448</v>
      </c>
      <c r="H219" s="177">
        <f t="shared" si="81"/>
        <v>212672552</v>
      </c>
      <c r="I219" s="64"/>
      <c r="J219" s="16">
        <v>4</v>
      </c>
      <c r="K219" s="16">
        <v>20</v>
      </c>
      <c r="L219" s="16">
        <v>1</v>
      </c>
      <c r="M219" s="16"/>
      <c r="N219" s="77" t="s">
        <v>336</v>
      </c>
    </row>
    <row r="220" spans="1:14" ht="42.75" customHeight="1" x14ac:dyDescent="0.2">
      <c r="A220" s="26" t="s">
        <v>440</v>
      </c>
      <c r="B220" s="49" t="s">
        <v>302</v>
      </c>
      <c r="C220" s="183">
        <v>221264840</v>
      </c>
      <c r="D220" s="183">
        <v>608876000</v>
      </c>
      <c r="E220" s="146">
        <v>396203448</v>
      </c>
      <c r="F220" s="146">
        <v>0</v>
      </c>
      <c r="G220" s="169">
        <f>E220+F220</f>
        <v>396203448</v>
      </c>
      <c r="H220" s="169">
        <f>D220-G220</f>
        <v>212672552</v>
      </c>
      <c r="I220" s="37" t="s">
        <v>12</v>
      </c>
      <c r="J220" s="6">
        <v>4</v>
      </c>
      <c r="K220" s="6">
        <v>20</v>
      </c>
      <c r="L220" s="6">
        <v>1</v>
      </c>
      <c r="M220" s="6">
        <v>1</v>
      </c>
      <c r="N220" s="23" t="s">
        <v>179</v>
      </c>
    </row>
    <row r="221" spans="1:14" x14ac:dyDescent="0.2">
      <c r="A221" s="321" t="s">
        <v>180</v>
      </c>
      <c r="B221" s="322"/>
      <c r="C221" s="108">
        <f>C222</f>
        <v>384000000</v>
      </c>
      <c r="D221" s="108">
        <f>D222</f>
        <v>510876000</v>
      </c>
      <c r="E221" s="191">
        <f>E222</f>
        <v>376215499</v>
      </c>
      <c r="F221" s="191">
        <f t="shared" ref="F221:G221" si="82">F222</f>
        <v>0</v>
      </c>
      <c r="G221" s="191">
        <f t="shared" si="82"/>
        <v>376215499</v>
      </c>
      <c r="H221" s="191">
        <f>H222</f>
        <v>134660501</v>
      </c>
      <c r="I221" s="61"/>
      <c r="J221" s="50">
        <v>4</v>
      </c>
      <c r="K221" s="50">
        <v>20</v>
      </c>
      <c r="L221" s="50">
        <v>2</v>
      </c>
      <c r="M221" s="50"/>
      <c r="N221" s="77" t="s">
        <v>336</v>
      </c>
    </row>
    <row r="222" spans="1:14" ht="44.25" customHeight="1" x14ac:dyDescent="0.2">
      <c r="A222" s="26" t="s">
        <v>441</v>
      </c>
      <c r="B222" s="25" t="s">
        <v>303</v>
      </c>
      <c r="C222" s="161">
        <v>384000000</v>
      </c>
      <c r="D222" s="161">
        <v>510876000</v>
      </c>
      <c r="E222" s="137">
        <v>376215499</v>
      </c>
      <c r="F222" s="146">
        <v>0</v>
      </c>
      <c r="G222" s="169">
        <f>E222+F222</f>
        <v>376215499</v>
      </c>
      <c r="H222" s="169">
        <f>D222-G222</f>
        <v>134660501</v>
      </c>
      <c r="I222" s="22" t="s">
        <v>12</v>
      </c>
      <c r="J222" s="6">
        <v>4</v>
      </c>
      <c r="K222" s="6">
        <v>20</v>
      </c>
      <c r="L222" s="6">
        <v>2</v>
      </c>
      <c r="M222" s="6">
        <v>1</v>
      </c>
      <c r="N222" s="1" t="s">
        <v>218</v>
      </c>
    </row>
    <row r="223" spans="1:14" x14ac:dyDescent="0.2">
      <c r="A223" s="311" t="s">
        <v>181</v>
      </c>
      <c r="B223" s="312"/>
      <c r="C223" s="177">
        <f>C224</f>
        <v>2124307455</v>
      </c>
      <c r="D223" s="177">
        <f>D224</f>
        <v>2463107455</v>
      </c>
      <c r="E223" s="177">
        <f>E224</f>
        <v>1939479955</v>
      </c>
      <c r="F223" s="177">
        <f t="shared" ref="F223:H223" si="83">F224</f>
        <v>0</v>
      </c>
      <c r="G223" s="177">
        <f t="shared" si="83"/>
        <v>1939479955</v>
      </c>
      <c r="H223" s="177">
        <f t="shared" si="83"/>
        <v>523627500</v>
      </c>
      <c r="I223" s="54"/>
      <c r="J223" s="16">
        <v>4</v>
      </c>
      <c r="K223" s="16">
        <v>20</v>
      </c>
      <c r="L223" s="16">
        <v>3</v>
      </c>
      <c r="M223" s="16"/>
      <c r="N223" s="77" t="s">
        <v>336</v>
      </c>
    </row>
    <row r="224" spans="1:14" ht="43.5" customHeight="1" x14ac:dyDescent="0.2">
      <c r="A224" s="94" t="s">
        <v>442</v>
      </c>
      <c r="B224" s="24" t="s">
        <v>304</v>
      </c>
      <c r="C224" s="205">
        <v>2124307455</v>
      </c>
      <c r="D224" s="143">
        <v>2463107455</v>
      </c>
      <c r="E224" s="192">
        <v>1939479955</v>
      </c>
      <c r="F224" s="192">
        <v>0</v>
      </c>
      <c r="G224" s="169">
        <f>E224+F224</f>
        <v>1939479955</v>
      </c>
      <c r="H224" s="169">
        <f>D224-G224</f>
        <v>523627500</v>
      </c>
      <c r="I224" s="22" t="s">
        <v>12</v>
      </c>
      <c r="J224" s="6">
        <v>4</v>
      </c>
      <c r="K224" s="6">
        <v>20</v>
      </c>
      <c r="L224" s="6">
        <v>3</v>
      </c>
      <c r="M224" s="6">
        <v>1</v>
      </c>
      <c r="N224" s="1" t="s">
        <v>182</v>
      </c>
    </row>
    <row r="225" spans="1:14" s="53" customFormat="1" ht="28.5" customHeight="1" x14ac:dyDescent="0.2">
      <c r="A225" s="348" t="s">
        <v>183</v>
      </c>
      <c r="B225" s="349"/>
      <c r="C225" s="187">
        <f>C226+C232+C234</f>
        <v>1567767329</v>
      </c>
      <c r="D225" s="187">
        <f>D226+D232+D234</f>
        <v>1858441884</v>
      </c>
      <c r="E225" s="187">
        <f>E226+E232+E234</f>
        <v>1858441884</v>
      </c>
      <c r="F225" s="187">
        <f t="shared" ref="F225:H225" si="84">F226+F232+F234</f>
        <v>0</v>
      </c>
      <c r="G225" s="187">
        <f t="shared" si="84"/>
        <v>1858441884</v>
      </c>
      <c r="H225" s="187">
        <f t="shared" si="84"/>
        <v>0</v>
      </c>
      <c r="I225" s="15"/>
      <c r="J225" s="33">
        <v>4</v>
      </c>
      <c r="K225" s="33">
        <v>21</v>
      </c>
      <c r="L225" s="33"/>
      <c r="M225" s="33"/>
      <c r="N225" s="34" t="s">
        <v>183</v>
      </c>
    </row>
    <row r="226" spans="1:14" x14ac:dyDescent="0.2">
      <c r="A226" s="78"/>
      <c r="B226" s="78" t="s">
        <v>184</v>
      </c>
      <c r="C226" s="107">
        <f>SUM(C227:C231)</f>
        <v>1567767329</v>
      </c>
      <c r="D226" s="177">
        <f>SUM(D227:D231)</f>
        <v>1858441884</v>
      </c>
      <c r="E226" s="177">
        <f>SUM(E227:E231)</f>
        <v>1858441884</v>
      </c>
      <c r="F226" s="177">
        <f t="shared" ref="F226:H226" si="85">SUM(F227:F231)</f>
        <v>0</v>
      </c>
      <c r="G226" s="177">
        <f t="shared" si="85"/>
        <v>1858441884</v>
      </c>
      <c r="H226" s="177">
        <f t="shared" si="85"/>
        <v>0</v>
      </c>
      <c r="I226" s="64"/>
      <c r="J226" s="16">
        <v>4</v>
      </c>
      <c r="K226" s="16">
        <v>21</v>
      </c>
      <c r="L226" s="16">
        <v>1</v>
      </c>
      <c r="M226" s="16"/>
      <c r="N226" s="77" t="s">
        <v>336</v>
      </c>
    </row>
    <row r="227" spans="1:14" ht="25.5" customHeight="1" x14ac:dyDescent="0.2">
      <c r="A227" s="306" t="s">
        <v>443</v>
      </c>
      <c r="B227" s="315" t="s">
        <v>319</v>
      </c>
      <c r="C227" s="275">
        <v>1567767329</v>
      </c>
      <c r="D227" s="275">
        <v>1858441884</v>
      </c>
      <c r="E227" s="324">
        <v>1858441884</v>
      </c>
      <c r="F227" s="324">
        <v>0</v>
      </c>
      <c r="G227" s="325">
        <f>E227+F227</f>
        <v>1858441884</v>
      </c>
      <c r="H227" s="244">
        <f>D227-G227</f>
        <v>0</v>
      </c>
      <c r="I227" s="306" t="s">
        <v>316</v>
      </c>
      <c r="J227" s="6">
        <v>4</v>
      </c>
      <c r="K227" s="6">
        <v>21</v>
      </c>
      <c r="L227" s="6">
        <v>1</v>
      </c>
      <c r="M227" s="6">
        <v>1</v>
      </c>
      <c r="N227" s="1" t="s">
        <v>185</v>
      </c>
    </row>
    <row r="228" spans="1:14" ht="25.5" customHeight="1" x14ac:dyDescent="0.2">
      <c r="A228" s="307"/>
      <c r="B228" s="316"/>
      <c r="C228" s="275"/>
      <c r="D228" s="275"/>
      <c r="E228" s="324"/>
      <c r="F228" s="324"/>
      <c r="G228" s="325"/>
      <c r="H228" s="248"/>
      <c r="I228" s="307"/>
      <c r="J228" s="6">
        <v>4</v>
      </c>
      <c r="K228" s="6">
        <v>21</v>
      </c>
      <c r="L228" s="6">
        <v>1</v>
      </c>
      <c r="M228" s="6">
        <v>2</v>
      </c>
      <c r="N228" s="1" t="s">
        <v>186</v>
      </c>
    </row>
    <row r="229" spans="1:14" ht="25.5" customHeight="1" x14ac:dyDescent="0.2">
      <c r="A229" s="307"/>
      <c r="B229" s="316"/>
      <c r="C229" s="275"/>
      <c r="D229" s="275"/>
      <c r="E229" s="324"/>
      <c r="F229" s="324"/>
      <c r="G229" s="325"/>
      <c r="H229" s="248"/>
      <c r="I229" s="307"/>
      <c r="J229" s="6">
        <v>4</v>
      </c>
      <c r="K229" s="6">
        <v>21</v>
      </c>
      <c r="L229" s="6">
        <v>1</v>
      </c>
      <c r="M229" s="6">
        <v>3</v>
      </c>
      <c r="N229" s="1" t="s">
        <v>187</v>
      </c>
    </row>
    <row r="230" spans="1:14" ht="51.75" customHeight="1" x14ac:dyDescent="0.2">
      <c r="A230" s="307"/>
      <c r="B230" s="317"/>
      <c r="C230" s="275"/>
      <c r="D230" s="275"/>
      <c r="E230" s="324"/>
      <c r="F230" s="324"/>
      <c r="G230" s="325"/>
      <c r="H230" s="248"/>
      <c r="I230" s="307"/>
      <c r="J230" s="6">
        <v>4</v>
      </c>
      <c r="K230" s="6">
        <v>21</v>
      </c>
      <c r="L230" s="6">
        <v>1</v>
      </c>
      <c r="M230" s="6">
        <v>4</v>
      </c>
      <c r="N230" s="1" t="s">
        <v>260</v>
      </c>
    </row>
    <row r="231" spans="1:14" ht="17.25" customHeight="1" x14ac:dyDescent="0.2">
      <c r="A231" s="307"/>
      <c r="B231" s="220"/>
      <c r="C231" s="275"/>
      <c r="D231" s="275"/>
      <c r="E231" s="324"/>
      <c r="F231" s="324"/>
      <c r="G231" s="325"/>
      <c r="H231" s="248"/>
      <c r="I231" s="307"/>
      <c r="J231" s="6">
        <v>4</v>
      </c>
      <c r="K231" s="6">
        <v>21</v>
      </c>
      <c r="L231" s="6">
        <v>1</v>
      </c>
      <c r="M231" s="6">
        <v>5</v>
      </c>
      <c r="N231" s="1" t="s">
        <v>188</v>
      </c>
    </row>
    <row r="232" spans="1:14" ht="25.5" x14ac:dyDescent="0.2">
      <c r="A232" s="307"/>
      <c r="B232" s="78" t="s">
        <v>311</v>
      </c>
      <c r="C232" s="275"/>
      <c r="D232" s="275"/>
      <c r="E232" s="324"/>
      <c r="F232" s="324"/>
      <c r="G232" s="325"/>
      <c r="H232" s="248"/>
      <c r="I232" s="307"/>
      <c r="J232" s="16">
        <v>4</v>
      </c>
      <c r="K232" s="16">
        <v>21</v>
      </c>
      <c r="L232" s="16">
        <v>2</v>
      </c>
      <c r="M232" s="16"/>
      <c r="N232" s="77" t="s">
        <v>336</v>
      </c>
    </row>
    <row r="233" spans="1:14" ht="25.5" customHeight="1" x14ac:dyDescent="0.2">
      <c r="A233" s="307"/>
      <c r="B233" s="221"/>
      <c r="C233" s="275"/>
      <c r="D233" s="275"/>
      <c r="E233" s="324"/>
      <c r="F233" s="324"/>
      <c r="G233" s="325"/>
      <c r="H233" s="248"/>
      <c r="I233" s="307"/>
      <c r="J233" s="6">
        <v>4</v>
      </c>
      <c r="K233" s="6">
        <v>21</v>
      </c>
      <c r="L233" s="6">
        <v>2</v>
      </c>
      <c r="M233" s="6">
        <v>1</v>
      </c>
      <c r="N233" s="1" t="s">
        <v>261</v>
      </c>
    </row>
    <row r="234" spans="1:14" ht="18.75" customHeight="1" x14ac:dyDescent="0.2">
      <c r="A234" s="307"/>
      <c r="B234" s="88" t="s">
        <v>312</v>
      </c>
      <c r="C234" s="275"/>
      <c r="D234" s="275"/>
      <c r="E234" s="324"/>
      <c r="F234" s="324"/>
      <c r="G234" s="325"/>
      <c r="H234" s="248"/>
      <c r="I234" s="307"/>
      <c r="J234" s="16">
        <v>4</v>
      </c>
      <c r="K234" s="16">
        <v>21</v>
      </c>
      <c r="L234" s="16">
        <v>3</v>
      </c>
      <c r="M234" s="16"/>
      <c r="N234" s="77" t="s">
        <v>336</v>
      </c>
    </row>
    <row r="235" spans="1:14" ht="40.5" customHeight="1" x14ac:dyDescent="0.2">
      <c r="A235" s="308"/>
      <c r="B235" s="215" t="s">
        <v>319</v>
      </c>
      <c r="C235" s="275"/>
      <c r="D235" s="275"/>
      <c r="E235" s="324"/>
      <c r="F235" s="324"/>
      <c r="G235" s="325"/>
      <c r="H235" s="245"/>
      <c r="I235" s="308"/>
      <c r="J235" s="7">
        <v>4</v>
      </c>
      <c r="K235" s="7">
        <v>21</v>
      </c>
      <c r="L235" s="7">
        <v>3</v>
      </c>
      <c r="M235" s="7">
        <v>1</v>
      </c>
      <c r="N235" s="4" t="s">
        <v>189</v>
      </c>
    </row>
    <row r="236" spans="1:14" ht="44.25" customHeight="1" x14ac:dyDescent="0.2">
      <c r="A236" s="302" t="s">
        <v>190</v>
      </c>
      <c r="B236" s="303"/>
      <c r="C236" s="115">
        <f>C237</f>
        <v>4710150633.8199997</v>
      </c>
      <c r="D236" s="115">
        <f>D237</f>
        <v>4899206498</v>
      </c>
      <c r="E236" s="115">
        <f>E237</f>
        <v>4124154985</v>
      </c>
      <c r="F236" s="115">
        <f t="shared" ref="F236:H236" si="86">F237</f>
        <v>660531513</v>
      </c>
      <c r="G236" s="115">
        <f t="shared" si="86"/>
        <v>4784686498</v>
      </c>
      <c r="H236" s="115">
        <f t="shared" si="86"/>
        <v>114520000</v>
      </c>
      <c r="I236" s="71"/>
      <c r="J236" s="13">
        <v>5</v>
      </c>
      <c r="K236" s="21"/>
      <c r="L236" s="21"/>
      <c r="M236" s="21"/>
      <c r="N236" s="13" t="s">
        <v>190</v>
      </c>
    </row>
    <row r="237" spans="1:14" s="53" customFormat="1" ht="28.5" customHeight="1" x14ac:dyDescent="0.2">
      <c r="A237" s="313" t="s">
        <v>191</v>
      </c>
      <c r="B237" s="314"/>
      <c r="C237" s="187">
        <f>C238+C242+C244+C246+C251+C255</f>
        <v>4710150633.8199997</v>
      </c>
      <c r="D237" s="187">
        <f>D238+D242+D244+D246+D251+D255</f>
        <v>4899206498</v>
      </c>
      <c r="E237" s="187">
        <f>E238+E242+E244+E246+E251+E255</f>
        <v>4124154985</v>
      </c>
      <c r="F237" s="187">
        <f t="shared" ref="F237:H237" si="87">F238+F242+F244+F246+F251+F255</f>
        <v>660531513</v>
      </c>
      <c r="G237" s="187">
        <f t="shared" si="87"/>
        <v>4784686498</v>
      </c>
      <c r="H237" s="187">
        <f t="shared" si="87"/>
        <v>114520000</v>
      </c>
      <c r="I237" s="15"/>
      <c r="J237" s="33">
        <v>5</v>
      </c>
      <c r="K237" s="33">
        <v>22</v>
      </c>
      <c r="L237" s="33"/>
      <c r="M237" s="33"/>
      <c r="N237" s="34" t="s">
        <v>191</v>
      </c>
    </row>
    <row r="238" spans="1:14" ht="30" customHeight="1" x14ac:dyDescent="0.2">
      <c r="A238" s="78"/>
      <c r="B238" s="86" t="s">
        <v>262</v>
      </c>
      <c r="C238" s="177">
        <f>C239+C240+C241</f>
        <v>1230697508</v>
      </c>
      <c r="D238" s="177">
        <f>D239+D240+D241</f>
        <v>1294252548</v>
      </c>
      <c r="E238" s="177">
        <f>E239+E240+E241</f>
        <v>878421035</v>
      </c>
      <c r="F238" s="177">
        <f t="shared" ref="F238:H238" si="88">F239+F240+F241</f>
        <v>415831513</v>
      </c>
      <c r="G238" s="177">
        <f t="shared" si="88"/>
        <v>1294252548</v>
      </c>
      <c r="H238" s="177">
        <f t="shared" si="88"/>
        <v>0</v>
      </c>
      <c r="I238" s="64"/>
      <c r="J238" s="16">
        <v>5</v>
      </c>
      <c r="K238" s="16">
        <v>22</v>
      </c>
      <c r="L238" s="16">
        <v>1</v>
      </c>
      <c r="M238" s="16"/>
      <c r="N238" s="77" t="s">
        <v>336</v>
      </c>
    </row>
    <row r="239" spans="1:14" ht="42" customHeight="1" x14ac:dyDescent="0.2">
      <c r="A239" s="26" t="s">
        <v>444</v>
      </c>
      <c r="B239" s="85" t="s">
        <v>347</v>
      </c>
      <c r="C239" s="222">
        <v>276697508</v>
      </c>
      <c r="D239" s="145">
        <v>383991035</v>
      </c>
      <c r="E239" s="149">
        <v>383991035</v>
      </c>
      <c r="F239" s="116">
        <v>0</v>
      </c>
      <c r="G239" s="209">
        <f>E239+F239</f>
        <v>383991035</v>
      </c>
      <c r="H239" s="209">
        <f>D239-G239</f>
        <v>0</v>
      </c>
      <c r="I239" s="72" t="s">
        <v>323</v>
      </c>
      <c r="J239" s="6">
        <v>5</v>
      </c>
      <c r="K239" s="6">
        <v>22</v>
      </c>
      <c r="L239" s="6">
        <v>1</v>
      </c>
      <c r="M239" s="6">
        <v>2</v>
      </c>
      <c r="N239" s="2" t="s">
        <v>263</v>
      </c>
    </row>
    <row r="240" spans="1:14" ht="30" customHeight="1" x14ac:dyDescent="0.2">
      <c r="A240" s="306" t="s">
        <v>445</v>
      </c>
      <c r="B240" s="309" t="s">
        <v>348</v>
      </c>
      <c r="C240" s="328">
        <v>954000000</v>
      </c>
      <c r="D240" s="328">
        <v>910261513</v>
      </c>
      <c r="E240" s="263">
        <v>494430000</v>
      </c>
      <c r="F240" s="263">
        <v>415831513</v>
      </c>
      <c r="G240" s="326">
        <f>E240+F240</f>
        <v>910261513</v>
      </c>
      <c r="H240" s="284">
        <f>D240-G240</f>
        <v>0</v>
      </c>
      <c r="I240" s="355" t="s">
        <v>323</v>
      </c>
      <c r="J240" s="7">
        <v>5</v>
      </c>
      <c r="K240" s="7">
        <v>22</v>
      </c>
      <c r="L240" s="7">
        <v>1</v>
      </c>
      <c r="M240" s="7">
        <v>1</v>
      </c>
      <c r="N240" s="4" t="s">
        <v>192</v>
      </c>
    </row>
    <row r="241" spans="1:14" ht="30.75" customHeight="1" x14ac:dyDescent="0.2">
      <c r="A241" s="308"/>
      <c r="B241" s="310"/>
      <c r="C241" s="329"/>
      <c r="D241" s="329"/>
      <c r="E241" s="265"/>
      <c r="F241" s="265"/>
      <c r="G241" s="326"/>
      <c r="H241" s="286"/>
      <c r="I241" s="357"/>
      <c r="J241" s="6">
        <v>5</v>
      </c>
      <c r="K241" s="6">
        <v>22</v>
      </c>
      <c r="L241" s="6">
        <v>1</v>
      </c>
      <c r="M241" s="6">
        <v>3</v>
      </c>
      <c r="N241" s="2" t="s">
        <v>193</v>
      </c>
    </row>
    <row r="242" spans="1:14" ht="12.75" customHeight="1" x14ac:dyDescent="0.2">
      <c r="A242" s="78"/>
      <c r="B242" s="78" t="s">
        <v>313</v>
      </c>
      <c r="C242" s="177">
        <f>SUM(C243:C243)</f>
        <v>696000000</v>
      </c>
      <c r="D242" s="177">
        <f>SUM(D243:D243)</f>
        <v>901897950</v>
      </c>
      <c r="E242" s="177">
        <f>SUM(E243:E243)</f>
        <v>901897950</v>
      </c>
      <c r="F242" s="177">
        <f t="shared" ref="F242:H242" si="89">SUM(F243:F243)</f>
        <v>0</v>
      </c>
      <c r="G242" s="177">
        <f t="shared" si="89"/>
        <v>901897950</v>
      </c>
      <c r="H242" s="177">
        <f t="shared" si="89"/>
        <v>0</v>
      </c>
      <c r="I242" s="64"/>
      <c r="J242" s="16">
        <v>5</v>
      </c>
      <c r="K242" s="16">
        <v>22</v>
      </c>
      <c r="L242" s="16">
        <v>2</v>
      </c>
      <c r="M242" s="16"/>
      <c r="N242" s="77" t="s">
        <v>336</v>
      </c>
    </row>
    <row r="243" spans="1:14" ht="45.75" customHeight="1" x14ac:dyDescent="0.2">
      <c r="A243" s="26" t="s">
        <v>446</v>
      </c>
      <c r="B243" s="84" t="s">
        <v>349</v>
      </c>
      <c r="C243" s="222">
        <v>696000000</v>
      </c>
      <c r="D243" s="231">
        <v>901897950</v>
      </c>
      <c r="E243" s="169">
        <v>901897950</v>
      </c>
      <c r="F243" s="169">
        <v>0</v>
      </c>
      <c r="G243" s="138">
        <f>E243+F243</f>
        <v>901897950</v>
      </c>
      <c r="H243" s="138">
        <f>D243-G243</f>
        <v>0</v>
      </c>
      <c r="I243" s="72" t="s">
        <v>323</v>
      </c>
      <c r="J243" s="6">
        <v>5</v>
      </c>
      <c r="K243" s="6">
        <v>22</v>
      </c>
      <c r="L243" s="6">
        <v>2</v>
      </c>
      <c r="M243" s="6">
        <v>1</v>
      </c>
      <c r="N243" s="2" t="s">
        <v>264</v>
      </c>
    </row>
    <row r="244" spans="1:14" ht="12.75" customHeight="1" x14ac:dyDescent="0.2">
      <c r="A244" s="78"/>
      <c r="B244" s="78" t="s">
        <v>194</v>
      </c>
      <c r="C244" s="177">
        <f>SUM(C245:C245)</f>
        <v>2240453125.8200002</v>
      </c>
      <c r="D244" s="177">
        <f>SUM(D245:D245)</f>
        <v>2149036000</v>
      </c>
      <c r="E244" s="177">
        <f>SUM(E245:E245)</f>
        <v>1904336000</v>
      </c>
      <c r="F244" s="177">
        <f>SUM(F245:F245)</f>
        <v>244700000</v>
      </c>
      <c r="G244" s="177">
        <f t="shared" ref="G244:H244" si="90">SUM(G245:G245)</f>
        <v>2149036000</v>
      </c>
      <c r="H244" s="177">
        <f t="shared" si="90"/>
        <v>0</v>
      </c>
      <c r="I244" s="64"/>
      <c r="J244" s="16">
        <v>5</v>
      </c>
      <c r="K244" s="16">
        <v>22</v>
      </c>
      <c r="L244" s="16">
        <v>3</v>
      </c>
      <c r="M244" s="16"/>
      <c r="N244" s="77" t="s">
        <v>336</v>
      </c>
    </row>
    <row r="245" spans="1:14" ht="39.75" customHeight="1" x14ac:dyDescent="0.2">
      <c r="A245" s="306" t="s">
        <v>447</v>
      </c>
      <c r="B245" s="208" t="s">
        <v>350</v>
      </c>
      <c r="C245" s="371">
        <v>2240453125.8200002</v>
      </c>
      <c r="D245" s="323">
        <v>2149036000</v>
      </c>
      <c r="E245" s="324">
        <v>1904336000</v>
      </c>
      <c r="F245" s="325">
        <v>244700000</v>
      </c>
      <c r="G245" s="326">
        <f>E245+F245</f>
        <v>2149036000</v>
      </c>
      <c r="H245" s="326">
        <f>D245-G245</f>
        <v>0</v>
      </c>
      <c r="I245" s="355" t="s">
        <v>323</v>
      </c>
      <c r="J245" s="6">
        <v>5</v>
      </c>
      <c r="K245" s="6">
        <v>22</v>
      </c>
      <c r="L245" s="6">
        <v>3</v>
      </c>
      <c r="M245" s="6">
        <v>1</v>
      </c>
      <c r="N245" s="2" t="s">
        <v>265</v>
      </c>
    </row>
    <row r="246" spans="1:14" ht="12.75" customHeight="1" x14ac:dyDescent="0.2">
      <c r="A246" s="307"/>
      <c r="B246" s="78" t="s">
        <v>195</v>
      </c>
      <c r="C246" s="372"/>
      <c r="D246" s="323"/>
      <c r="E246" s="324"/>
      <c r="F246" s="325"/>
      <c r="G246" s="326"/>
      <c r="H246" s="326"/>
      <c r="I246" s="356"/>
      <c r="J246" s="16">
        <v>5</v>
      </c>
      <c r="K246" s="16">
        <v>22</v>
      </c>
      <c r="L246" s="16">
        <v>4</v>
      </c>
      <c r="M246" s="16"/>
      <c r="N246" s="77" t="s">
        <v>336</v>
      </c>
    </row>
    <row r="247" spans="1:14" ht="25.5" customHeight="1" x14ac:dyDescent="0.2">
      <c r="A247" s="307"/>
      <c r="B247" s="315" t="s">
        <v>350</v>
      </c>
      <c r="C247" s="372"/>
      <c r="D247" s="323"/>
      <c r="E247" s="324"/>
      <c r="F247" s="325"/>
      <c r="G247" s="326"/>
      <c r="H247" s="326"/>
      <c r="I247" s="356"/>
      <c r="J247" s="6">
        <v>5</v>
      </c>
      <c r="K247" s="6">
        <v>22</v>
      </c>
      <c r="L247" s="6">
        <v>4</v>
      </c>
      <c r="M247" s="6">
        <v>1</v>
      </c>
      <c r="N247" s="2" t="s">
        <v>196</v>
      </c>
    </row>
    <row r="248" spans="1:14" ht="25.5" customHeight="1" x14ac:dyDescent="0.2">
      <c r="A248" s="307"/>
      <c r="B248" s="316"/>
      <c r="C248" s="372"/>
      <c r="D248" s="323"/>
      <c r="E248" s="324"/>
      <c r="F248" s="325"/>
      <c r="G248" s="326"/>
      <c r="H248" s="326"/>
      <c r="I248" s="356"/>
      <c r="J248" s="6">
        <v>5</v>
      </c>
      <c r="K248" s="6">
        <v>22</v>
      </c>
      <c r="L248" s="6">
        <v>4</v>
      </c>
      <c r="M248" s="6">
        <v>2</v>
      </c>
      <c r="N248" s="2" t="s">
        <v>197</v>
      </c>
    </row>
    <row r="249" spans="1:14" ht="25.5" customHeight="1" x14ac:dyDescent="0.2">
      <c r="A249" s="307"/>
      <c r="B249" s="316"/>
      <c r="C249" s="372"/>
      <c r="D249" s="323"/>
      <c r="E249" s="324"/>
      <c r="F249" s="325"/>
      <c r="G249" s="326"/>
      <c r="H249" s="326"/>
      <c r="I249" s="356"/>
      <c r="J249" s="6">
        <v>5</v>
      </c>
      <c r="K249" s="6">
        <v>22</v>
      </c>
      <c r="L249" s="6">
        <v>4</v>
      </c>
      <c r="M249" s="6">
        <v>3</v>
      </c>
      <c r="N249" s="2" t="s">
        <v>198</v>
      </c>
    </row>
    <row r="250" spans="1:14" ht="25.5" customHeight="1" x14ac:dyDescent="0.2">
      <c r="A250" s="308"/>
      <c r="B250" s="317"/>
      <c r="C250" s="373"/>
      <c r="D250" s="323"/>
      <c r="E250" s="324"/>
      <c r="F250" s="325"/>
      <c r="G250" s="326"/>
      <c r="H250" s="326"/>
      <c r="I250" s="357"/>
      <c r="J250" s="6">
        <v>5</v>
      </c>
      <c r="K250" s="6">
        <v>22</v>
      </c>
      <c r="L250" s="6">
        <v>4</v>
      </c>
      <c r="M250" s="6">
        <v>4</v>
      </c>
      <c r="N250" s="2" t="s">
        <v>199</v>
      </c>
    </row>
    <row r="251" spans="1:14" ht="12.75" customHeight="1" x14ac:dyDescent="0.2">
      <c r="A251" s="311" t="s">
        <v>266</v>
      </c>
      <c r="B251" s="312"/>
      <c r="C251" s="177">
        <f>SUM(C252:C254)</f>
        <v>418000000</v>
      </c>
      <c r="D251" s="177">
        <f>SUM(D252:D254)</f>
        <v>429000000</v>
      </c>
      <c r="E251" s="177">
        <f>SUM(E252:E254)</f>
        <v>429000000</v>
      </c>
      <c r="F251" s="177">
        <f t="shared" ref="F251:H251" si="91">SUM(F252:F254)</f>
        <v>0</v>
      </c>
      <c r="G251" s="177">
        <f t="shared" si="91"/>
        <v>429000000</v>
      </c>
      <c r="H251" s="177">
        <f t="shared" si="91"/>
        <v>0</v>
      </c>
      <c r="I251" s="64"/>
      <c r="J251" s="16">
        <v>5</v>
      </c>
      <c r="K251" s="16">
        <v>22</v>
      </c>
      <c r="L251" s="16">
        <v>5</v>
      </c>
      <c r="M251" s="16"/>
      <c r="N251" s="77" t="s">
        <v>336</v>
      </c>
    </row>
    <row r="252" spans="1:14" ht="25.5" customHeight="1" x14ac:dyDescent="0.2">
      <c r="A252" s="306" t="s">
        <v>448</v>
      </c>
      <c r="B252" s="318" t="s">
        <v>351</v>
      </c>
      <c r="C252" s="269">
        <v>418000000</v>
      </c>
      <c r="D252" s="269">
        <v>429000000</v>
      </c>
      <c r="E252" s="359">
        <v>429000000</v>
      </c>
      <c r="F252" s="359">
        <v>0</v>
      </c>
      <c r="G252" s="284">
        <f>E252+F252</f>
        <v>429000000</v>
      </c>
      <c r="H252" s="284">
        <f>D252-G252</f>
        <v>0</v>
      </c>
      <c r="I252" s="355" t="s">
        <v>323</v>
      </c>
      <c r="J252" s="6">
        <v>5</v>
      </c>
      <c r="K252" s="6">
        <v>22</v>
      </c>
      <c r="L252" s="6">
        <v>5</v>
      </c>
      <c r="M252" s="6">
        <v>1</v>
      </c>
      <c r="N252" s="2" t="s">
        <v>200</v>
      </c>
    </row>
    <row r="253" spans="1:14" ht="25.5" customHeight="1" x14ac:dyDescent="0.2">
      <c r="A253" s="307"/>
      <c r="B253" s="319"/>
      <c r="C253" s="270"/>
      <c r="D253" s="270"/>
      <c r="E253" s="360"/>
      <c r="F253" s="360"/>
      <c r="G253" s="285"/>
      <c r="H253" s="285"/>
      <c r="I253" s="356"/>
      <c r="J253" s="6">
        <v>5</v>
      </c>
      <c r="K253" s="6">
        <v>22</v>
      </c>
      <c r="L253" s="6">
        <v>5</v>
      </c>
      <c r="M253" s="6">
        <v>2</v>
      </c>
      <c r="N253" s="2" t="s">
        <v>267</v>
      </c>
    </row>
    <row r="254" spans="1:14" ht="37.5" customHeight="1" x14ac:dyDescent="0.2">
      <c r="A254" s="308"/>
      <c r="B254" s="320"/>
      <c r="C254" s="353"/>
      <c r="D254" s="353"/>
      <c r="E254" s="361"/>
      <c r="F254" s="361"/>
      <c r="G254" s="286"/>
      <c r="H254" s="286"/>
      <c r="I254" s="357"/>
      <c r="J254" s="6">
        <v>5</v>
      </c>
      <c r="K254" s="6">
        <v>22</v>
      </c>
      <c r="L254" s="6">
        <v>5</v>
      </c>
      <c r="M254" s="6">
        <v>3</v>
      </c>
      <c r="N254" s="2" t="s">
        <v>268</v>
      </c>
    </row>
    <row r="255" spans="1:14" ht="12.75" customHeight="1" x14ac:dyDescent="0.2">
      <c r="A255" s="311" t="s">
        <v>269</v>
      </c>
      <c r="B255" s="312"/>
      <c r="C255" s="177">
        <f>SUM(C256:C256)</f>
        <v>125000000</v>
      </c>
      <c r="D255" s="177">
        <f>SUM(D256:D256)</f>
        <v>125020000</v>
      </c>
      <c r="E255" s="177">
        <f>SUM(E256:E256)</f>
        <v>10500000</v>
      </c>
      <c r="F255" s="177">
        <f t="shared" ref="F255:H255" si="92">SUM(F256:F256)</f>
        <v>0</v>
      </c>
      <c r="G255" s="177">
        <f t="shared" si="92"/>
        <v>10500000</v>
      </c>
      <c r="H255" s="177">
        <f t="shared" si="92"/>
        <v>114520000</v>
      </c>
      <c r="I255" s="64"/>
      <c r="J255" s="16">
        <v>5</v>
      </c>
      <c r="K255" s="16">
        <v>22</v>
      </c>
      <c r="L255" s="16">
        <v>6</v>
      </c>
      <c r="M255" s="16"/>
      <c r="N255" s="77" t="s">
        <v>336</v>
      </c>
    </row>
    <row r="256" spans="1:14" ht="26.25" customHeight="1" x14ac:dyDescent="0.2">
      <c r="A256" s="26" t="s">
        <v>449</v>
      </c>
      <c r="B256" s="29" t="s">
        <v>352</v>
      </c>
      <c r="C256" s="211">
        <v>125000000</v>
      </c>
      <c r="D256" s="148">
        <v>125020000</v>
      </c>
      <c r="E256" s="148">
        <v>10500000</v>
      </c>
      <c r="F256" s="148">
        <v>0</v>
      </c>
      <c r="G256" s="138">
        <f>E256+F256</f>
        <v>10500000</v>
      </c>
      <c r="H256" s="138">
        <f>D256-G256</f>
        <v>114520000</v>
      </c>
      <c r="I256" s="72" t="s">
        <v>323</v>
      </c>
      <c r="J256" s="6">
        <v>5</v>
      </c>
      <c r="K256" s="6">
        <v>22</v>
      </c>
      <c r="L256" s="6">
        <v>6</v>
      </c>
      <c r="M256" s="6">
        <v>1</v>
      </c>
      <c r="N256" s="2" t="s">
        <v>201</v>
      </c>
    </row>
    <row r="257" spans="1:14" ht="49.5" customHeight="1" x14ac:dyDescent="0.2">
      <c r="A257" s="302" t="s">
        <v>202</v>
      </c>
      <c r="B257" s="303"/>
      <c r="C257" s="115">
        <f>C258</f>
        <v>13611104001</v>
      </c>
      <c r="D257" s="115">
        <f>D258</f>
        <v>14232366520</v>
      </c>
      <c r="E257" s="115">
        <f>E258</f>
        <v>11403637730</v>
      </c>
      <c r="F257" s="115">
        <f t="shared" ref="F257:H257" si="93">F258</f>
        <v>526291993</v>
      </c>
      <c r="G257" s="115">
        <f t="shared" si="93"/>
        <v>11929929723</v>
      </c>
      <c r="H257" s="115">
        <f t="shared" si="93"/>
        <v>2302436797</v>
      </c>
      <c r="I257" s="115"/>
      <c r="J257" s="13">
        <v>6</v>
      </c>
      <c r="K257" s="21"/>
      <c r="L257" s="21"/>
      <c r="M257" s="21"/>
      <c r="N257" s="13" t="s">
        <v>202</v>
      </c>
    </row>
    <row r="258" spans="1:14" s="53" customFormat="1" ht="28.5" customHeight="1" x14ac:dyDescent="0.2">
      <c r="A258" s="313" t="s">
        <v>203</v>
      </c>
      <c r="B258" s="314"/>
      <c r="C258" s="187">
        <f>C259+C275+C277+C280</f>
        <v>13611104001</v>
      </c>
      <c r="D258" s="187">
        <f>D259+D275+D277+D280</f>
        <v>14232366520</v>
      </c>
      <c r="E258" s="187">
        <f>E259+E275+E277+E280</f>
        <v>11403637730</v>
      </c>
      <c r="F258" s="187">
        <f t="shared" ref="F258:H258" si="94">F259+F275+F277+F280</f>
        <v>526291993</v>
      </c>
      <c r="G258" s="187">
        <f t="shared" si="94"/>
        <v>11929929723</v>
      </c>
      <c r="H258" s="187">
        <f t="shared" si="94"/>
        <v>2302436797</v>
      </c>
      <c r="I258" s="15"/>
      <c r="J258" s="33">
        <v>6</v>
      </c>
      <c r="K258" s="33">
        <v>23</v>
      </c>
      <c r="L258" s="33"/>
      <c r="M258" s="33"/>
      <c r="N258" s="34" t="s">
        <v>203</v>
      </c>
    </row>
    <row r="259" spans="1:14" ht="15.75" customHeight="1" x14ac:dyDescent="0.2">
      <c r="A259" s="311" t="s">
        <v>204</v>
      </c>
      <c r="B259" s="312"/>
      <c r="C259" s="177">
        <f>C260+C261+C263+C265+C267+C268+C269+C270+C271+C272+C273+C274</f>
        <v>11618034090</v>
      </c>
      <c r="D259" s="177">
        <f t="shared" ref="D259:H259" si="95">D260+D261+D263+D265+D267+D268+D269+D270+D271+D272+D273+D274</f>
        <v>11081142619</v>
      </c>
      <c r="E259" s="177">
        <f t="shared" si="95"/>
        <v>9708361229</v>
      </c>
      <c r="F259" s="177">
        <f t="shared" si="95"/>
        <v>332691993</v>
      </c>
      <c r="G259" s="177">
        <f t="shared" si="95"/>
        <v>10041053222</v>
      </c>
      <c r="H259" s="177">
        <f t="shared" si="95"/>
        <v>1040089397</v>
      </c>
      <c r="I259" s="64"/>
      <c r="J259" s="16">
        <v>6</v>
      </c>
      <c r="K259" s="16">
        <v>23</v>
      </c>
      <c r="L259" s="16">
        <v>1</v>
      </c>
      <c r="M259" s="16"/>
      <c r="N259" s="77" t="s">
        <v>336</v>
      </c>
    </row>
    <row r="260" spans="1:14" ht="30" customHeight="1" x14ac:dyDescent="0.2">
      <c r="A260" s="26"/>
      <c r="B260" s="29"/>
      <c r="C260" s="139"/>
      <c r="D260" s="139"/>
      <c r="E260" s="133"/>
      <c r="F260" s="169"/>
      <c r="G260" s="138">
        <f>E260+F260</f>
        <v>0</v>
      </c>
      <c r="H260" s="138">
        <f>D260-G260</f>
        <v>0</v>
      </c>
      <c r="I260" s="22"/>
      <c r="J260" s="6">
        <v>6</v>
      </c>
      <c r="K260" s="6">
        <v>23</v>
      </c>
      <c r="L260" s="6">
        <v>1</v>
      </c>
      <c r="M260" s="6">
        <v>1</v>
      </c>
      <c r="N260" s="2" t="s">
        <v>222</v>
      </c>
    </row>
    <row r="261" spans="1:14" ht="51" x14ac:dyDescent="0.2">
      <c r="A261" s="26" t="s">
        <v>450</v>
      </c>
      <c r="B261" s="35" t="s">
        <v>478</v>
      </c>
      <c r="C261" s="193">
        <v>640865323</v>
      </c>
      <c r="D261" s="194">
        <v>640865323</v>
      </c>
      <c r="E261" s="194">
        <v>250000000</v>
      </c>
      <c r="F261" s="129">
        <v>79745161</v>
      </c>
      <c r="G261" s="138">
        <f t="shared" ref="G261:G274" si="96">E261+F261</f>
        <v>329745161</v>
      </c>
      <c r="H261" s="138">
        <f t="shared" ref="H261:H274" si="97">D261-G261</f>
        <v>311120162</v>
      </c>
      <c r="I261" s="22" t="s">
        <v>14</v>
      </c>
      <c r="J261" s="6">
        <v>6</v>
      </c>
      <c r="K261" s="6">
        <v>23</v>
      </c>
      <c r="L261" s="6">
        <v>1</v>
      </c>
      <c r="M261" s="6">
        <v>2</v>
      </c>
      <c r="N261" s="2" t="s">
        <v>270</v>
      </c>
    </row>
    <row r="262" spans="1:14" ht="38.25" x14ac:dyDescent="0.2">
      <c r="A262" s="26" t="s">
        <v>451</v>
      </c>
      <c r="B262" s="35" t="s">
        <v>326</v>
      </c>
      <c r="C262" s="236" t="s">
        <v>477</v>
      </c>
      <c r="D262" s="194">
        <v>0</v>
      </c>
      <c r="E262" s="194">
        <v>0</v>
      </c>
      <c r="F262" s="129">
        <v>0</v>
      </c>
      <c r="G262" s="138">
        <f t="shared" si="96"/>
        <v>0</v>
      </c>
      <c r="H262" s="138">
        <f t="shared" si="97"/>
        <v>0</v>
      </c>
      <c r="I262" s="22" t="s">
        <v>14</v>
      </c>
      <c r="J262" s="6">
        <v>6</v>
      </c>
      <c r="K262" s="6">
        <v>23</v>
      </c>
      <c r="L262" s="6">
        <v>1</v>
      </c>
      <c r="M262" s="6">
        <v>3</v>
      </c>
      <c r="N262" s="2" t="s">
        <v>205</v>
      </c>
    </row>
    <row r="263" spans="1:14" ht="49.5" customHeight="1" x14ac:dyDescent="0.2">
      <c r="A263" s="234" t="s">
        <v>452</v>
      </c>
      <c r="B263" s="85" t="s">
        <v>322</v>
      </c>
      <c r="C263" s="222">
        <v>718178400</v>
      </c>
      <c r="D263" s="222">
        <v>1668178400</v>
      </c>
      <c r="E263" s="149">
        <v>939209165</v>
      </c>
      <c r="F263" s="169">
        <v>0</v>
      </c>
      <c r="G263" s="138">
        <f t="shared" si="96"/>
        <v>939209165</v>
      </c>
      <c r="H263" s="138">
        <f t="shared" si="97"/>
        <v>728969235</v>
      </c>
      <c r="I263" s="22" t="s">
        <v>14</v>
      </c>
      <c r="J263" s="83">
        <v>6</v>
      </c>
      <c r="K263" s="83">
        <v>23</v>
      </c>
      <c r="L263" s="83">
        <v>1</v>
      </c>
      <c r="M263" s="83">
        <v>4</v>
      </c>
      <c r="N263" s="241" t="s">
        <v>224</v>
      </c>
    </row>
    <row r="264" spans="1:14" ht="41.25" customHeight="1" x14ac:dyDescent="0.2">
      <c r="A264" s="26" t="s">
        <v>453</v>
      </c>
      <c r="B264" s="35" t="s">
        <v>327</v>
      </c>
      <c r="C264" s="236" t="s">
        <v>477</v>
      </c>
      <c r="D264" s="194">
        <v>0</v>
      </c>
      <c r="E264" s="194">
        <v>0</v>
      </c>
      <c r="F264" s="129">
        <v>0</v>
      </c>
      <c r="G264" s="138">
        <f t="shared" si="96"/>
        <v>0</v>
      </c>
      <c r="H264" s="138">
        <f t="shared" si="97"/>
        <v>0</v>
      </c>
      <c r="I264" s="22" t="s">
        <v>14</v>
      </c>
      <c r="J264" s="6">
        <v>6</v>
      </c>
      <c r="K264" s="6">
        <v>23</v>
      </c>
      <c r="L264" s="6">
        <v>1</v>
      </c>
      <c r="M264" s="6">
        <v>5</v>
      </c>
      <c r="N264" s="2" t="s">
        <v>271</v>
      </c>
    </row>
    <row r="265" spans="1:14" ht="31.5" customHeight="1" x14ac:dyDescent="0.2">
      <c r="A265" s="26"/>
      <c r="B265" s="35"/>
      <c r="C265" s="193"/>
      <c r="D265" s="193"/>
      <c r="E265" s="194"/>
      <c r="F265" s="129"/>
      <c r="G265" s="138"/>
      <c r="H265" s="138"/>
      <c r="I265" s="22"/>
      <c r="J265" s="6">
        <v>6</v>
      </c>
      <c r="K265" s="6">
        <v>23</v>
      </c>
      <c r="L265" s="6">
        <v>1</v>
      </c>
      <c r="M265" s="6">
        <v>6</v>
      </c>
      <c r="N265" s="2" t="s">
        <v>225</v>
      </c>
    </row>
    <row r="266" spans="1:14" ht="38.25" x14ac:dyDescent="0.2">
      <c r="A266" s="26" t="s">
        <v>454</v>
      </c>
      <c r="B266" s="35" t="s">
        <v>328</v>
      </c>
      <c r="C266" s="236" t="s">
        <v>477</v>
      </c>
      <c r="D266" s="194">
        <v>0</v>
      </c>
      <c r="E266" s="194">
        <v>0</v>
      </c>
      <c r="F266" s="129">
        <v>0</v>
      </c>
      <c r="G266" s="138">
        <f t="shared" si="96"/>
        <v>0</v>
      </c>
      <c r="H266" s="138">
        <f t="shared" si="97"/>
        <v>0</v>
      </c>
      <c r="I266" s="22" t="s">
        <v>14</v>
      </c>
      <c r="J266" s="6">
        <v>6</v>
      </c>
      <c r="K266" s="6">
        <v>23</v>
      </c>
      <c r="L266" s="6">
        <v>1</v>
      </c>
      <c r="M266" s="6">
        <v>7</v>
      </c>
      <c r="N266" s="2" t="s">
        <v>206</v>
      </c>
    </row>
    <row r="267" spans="1:14" ht="40.5" customHeight="1" x14ac:dyDescent="0.2">
      <c r="A267" s="26" t="s">
        <v>455</v>
      </c>
      <c r="B267" s="35" t="s">
        <v>329</v>
      </c>
      <c r="C267" s="193">
        <v>650000000</v>
      </c>
      <c r="D267" s="193">
        <v>200000000</v>
      </c>
      <c r="E267" s="194">
        <v>0</v>
      </c>
      <c r="F267" s="129">
        <v>200000000</v>
      </c>
      <c r="G267" s="138">
        <f t="shared" si="96"/>
        <v>200000000</v>
      </c>
      <c r="H267" s="138">
        <f t="shared" si="97"/>
        <v>0</v>
      </c>
      <c r="I267" s="22" t="s">
        <v>14</v>
      </c>
      <c r="J267" s="6">
        <v>6</v>
      </c>
      <c r="K267" s="6">
        <v>23</v>
      </c>
      <c r="L267" s="6">
        <v>1</v>
      </c>
      <c r="M267" s="6">
        <v>8</v>
      </c>
      <c r="N267" s="2" t="s">
        <v>223</v>
      </c>
    </row>
    <row r="268" spans="1:14" ht="38.25" x14ac:dyDescent="0.2">
      <c r="A268" s="26" t="s">
        <v>456</v>
      </c>
      <c r="B268" s="35" t="s">
        <v>330</v>
      </c>
      <c r="C268" s="193">
        <v>500484375</v>
      </c>
      <c r="D268" s="193">
        <v>769196667</v>
      </c>
      <c r="E268" s="194">
        <v>716249835</v>
      </c>
      <c r="F268" s="129">
        <v>52946832</v>
      </c>
      <c r="G268" s="138">
        <f t="shared" si="96"/>
        <v>769196667</v>
      </c>
      <c r="H268" s="138">
        <f t="shared" si="97"/>
        <v>0</v>
      </c>
      <c r="I268" s="22" t="s">
        <v>14</v>
      </c>
      <c r="J268" s="6">
        <v>6</v>
      </c>
      <c r="K268" s="6">
        <v>23</v>
      </c>
      <c r="L268" s="6">
        <v>1</v>
      </c>
      <c r="M268" s="6">
        <v>9</v>
      </c>
      <c r="N268" s="2" t="s">
        <v>226</v>
      </c>
    </row>
    <row r="269" spans="1:14" ht="25.5" x14ac:dyDescent="0.2">
      <c r="A269" s="26" t="s">
        <v>457</v>
      </c>
      <c r="B269" s="29" t="s">
        <v>334</v>
      </c>
      <c r="C269" s="139">
        <v>8000000000</v>
      </c>
      <c r="D269" s="139">
        <v>7802902229</v>
      </c>
      <c r="E269" s="139">
        <v>7802902229</v>
      </c>
      <c r="F269" s="129">
        <v>0</v>
      </c>
      <c r="G269" s="138">
        <f t="shared" si="96"/>
        <v>7802902229</v>
      </c>
      <c r="H269" s="138">
        <f t="shared" si="97"/>
        <v>0</v>
      </c>
      <c r="I269" s="22" t="s">
        <v>10</v>
      </c>
      <c r="J269" s="341">
        <v>6</v>
      </c>
      <c r="K269" s="341">
        <v>23</v>
      </c>
      <c r="L269" s="341">
        <v>1</v>
      </c>
      <c r="M269" s="341">
        <v>10</v>
      </c>
      <c r="N269" s="330" t="s">
        <v>207</v>
      </c>
    </row>
    <row r="270" spans="1:14" ht="38.25" x14ac:dyDescent="0.2">
      <c r="A270" s="26" t="s">
        <v>458</v>
      </c>
      <c r="B270" s="29" t="s">
        <v>333</v>
      </c>
      <c r="C270" s="193">
        <v>822865992</v>
      </c>
      <c r="D270" s="133">
        <v>0</v>
      </c>
      <c r="E270" s="133">
        <v>0</v>
      </c>
      <c r="F270" s="169">
        <v>0</v>
      </c>
      <c r="G270" s="138">
        <f t="shared" si="96"/>
        <v>0</v>
      </c>
      <c r="H270" s="138">
        <f t="shared" si="97"/>
        <v>0</v>
      </c>
      <c r="I270" s="22" t="s">
        <v>10</v>
      </c>
      <c r="J270" s="343"/>
      <c r="K270" s="343"/>
      <c r="L270" s="343"/>
      <c r="M270" s="343"/>
      <c r="N270" s="331"/>
    </row>
    <row r="271" spans="1:14" ht="48.75" customHeight="1" x14ac:dyDescent="0.2">
      <c r="A271" s="26" t="s">
        <v>459</v>
      </c>
      <c r="B271" s="29" t="s">
        <v>335</v>
      </c>
      <c r="C271" s="193">
        <v>285640000</v>
      </c>
      <c r="D271" s="133">
        <v>0</v>
      </c>
      <c r="E271" s="133">
        <v>0</v>
      </c>
      <c r="F271" s="169">
        <v>0</v>
      </c>
      <c r="G271" s="138">
        <f t="shared" si="96"/>
        <v>0</v>
      </c>
      <c r="H271" s="138">
        <f t="shared" si="97"/>
        <v>0</v>
      </c>
      <c r="I271" s="22" t="s">
        <v>10</v>
      </c>
      <c r="J271" s="6">
        <v>6</v>
      </c>
      <c r="K271" s="6">
        <v>23</v>
      </c>
      <c r="L271" s="6">
        <v>1</v>
      </c>
      <c r="M271" s="6">
        <v>11</v>
      </c>
      <c r="N271" s="2" t="s">
        <v>208</v>
      </c>
    </row>
    <row r="272" spans="1:14" x14ac:dyDescent="0.2">
      <c r="A272" s="26"/>
      <c r="B272" s="29"/>
      <c r="C272" s="139"/>
      <c r="D272" s="139"/>
      <c r="E272" s="133">
        <v>0</v>
      </c>
      <c r="F272" s="169">
        <v>0</v>
      </c>
      <c r="G272" s="138">
        <f t="shared" si="96"/>
        <v>0</v>
      </c>
      <c r="H272" s="138">
        <f t="shared" si="97"/>
        <v>0</v>
      </c>
      <c r="I272" s="22"/>
      <c r="J272" s="6">
        <v>6</v>
      </c>
      <c r="K272" s="6">
        <v>23</v>
      </c>
      <c r="L272" s="6">
        <v>1</v>
      </c>
      <c r="M272" s="6">
        <v>12</v>
      </c>
      <c r="N272" s="2" t="s">
        <v>209</v>
      </c>
    </row>
    <row r="273" spans="1:14" x14ac:dyDescent="0.2">
      <c r="A273" s="26"/>
      <c r="B273" s="29"/>
      <c r="C273" s="139"/>
      <c r="D273" s="139"/>
      <c r="E273" s="133">
        <v>0</v>
      </c>
      <c r="F273" s="169">
        <v>0</v>
      </c>
      <c r="G273" s="138">
        <f t="shared" si="96"/>
        <v>0</v>
      </c>
      <c r="H273" s="138">
        <f t="shared" si="97"/>
        <v>0</v>
      </c>
      <c r="I273" s="22"/>
      <c r="J273" s="6">
        <v>6</v>
      </c>
      <c r="K273" s="6">
        <v>23</v>
      </c>
      <c r="L273" s="6">
        <v>1</v>
      </c>
      <c r="M273" s="6">
        <v>13</v>
      </c>
      <c r="N273" s="2" t="s">
        <v>210</v>
      </c>
    </row>
    <row r="274" spans="1:14" x14ac:dyDescent="0.2">
      <c r="A274" s="26"/>
      <c r="B274" s="96"/>
      <c r="C274" s="222"/>
      <c r="D274" s="145"/>
      <c r="E274" s="149">
        <v>0</v>
      </c>
      <c r="F274" s="169">
        <v>0</v>
      </c>
      <c r="G274" s="138">
        <f t="shared" si="96"/>
        <v>0</v>
      </c>
      <c r="H274" s="138">
        <f t="shared" si="97"/>
        <v>0</v>
      </c>
      <c r="I274" s="22"/>
      <c r="J274" s="6">
        <v>6</v>
      </c>
      <c r="K274" s="6">
        <v>23</v>
      </c>
      <c r="L274" s="6">
        <v>1</v>
      </c>
      <c r="M274" s="6">
        <v>14</v>
      </c>
      <c r="N274" s="2" t="s">
        <v>211</v>
      </c>
    </row>
    <row r="275" spans="1:14" x14ac:dyDescent="0.2">
      <c r="A275" s="311" t="s">
        <v>213</v>
      </c>
      <c r="B275" s="312"/>
      <c r="C275" s="177">
        <f>SUM(C276:C276)</f>
        <v>200000000</v>
      </c>
      <c r="D275" s="177">
        <f>SUM(D276:D276)</f>
        <v>225000000</v>
      </c>
      <c r="E275" s="177">
        <f>SUM(E276:E276)</f>
        <v>225000000</v>
      </c>
      <c r="F275" s="177">
        <f t="shared" ref="F275:H275" si="98">SUM(F276:F276)</f>
        <v>0</v>
      </c>
      <c r="G275" s="177">
        <f t="shared" si="98"/>
        <v>225000000</v>
      </c>
      <c r="H275" s="177">
        <f t="shared" si="98"/>
        <v>0</v>
      </c>
      <c r="I275" s="64"/>
      <c r="J275" s="16">
        <v>6</v>
      </c>
      <c r="K275" s="16">
        <v>23</v>
      </c>
      <c r="L275" s="16">
        <v>2</v>
      </c>
      <c r="M275" s="16"/>
      <c r="N275" s="77" t="s">
        <v>336</v>
      </c>
    </row>
    <row r="276" spans="1:14" ht="33" customHeight="1" x14ac:dyDescent="0.2">
      <c r="A276" s="26" t="s">
        <v>460</v>
      </c>
      <c r="B276" s="35" t="s">
        <v>369</v>
      </c>
      <c r="C276" s="193">
        <v>200000000</v>
      </c>
      <c r="D276" s="193">
        <v>225000000</v>
      </c>
      <c r="E276" s="194">
        <v>225000000</v>
      </c>
      <c r="F276" s="129">
        <v>0</v>
      </c>
      <c r="G276" s="129">
        <f>E276+F276</f>
        <v>225000000</v>
      </c>
      <c r="H276" s="129">
        <f>D276-G276</f>
        <v>0</v>
      </c>
      <c r="I276" s="22" t="s">
        <v>14</v>
      </c>
      <c r="J276" s="6">
        <v>6</v>
      </c>
      <c r="K276" s="6">
        <v>23</v>
      </c>
      <c r="L276" s="6">
        <v>2</v>
      </c>
      <c r="M276" s="6">
        <v>1</v>
      </c>
      <c r="N276" s="2" t="s">
        <v>214</v>
      </c>
    </row>
    <row r="277" spans="1:14" ht="12.75" customHeight="1" x14ac:dyDescent="0.2">
      <c r="A277" s="311" t="s">
        <v>212</v>
      </c>
      <c r="B277" s="312"/>
      <c r="C277" s="177">
        <f>SUM(C278:C279)</f>
        <v>1590000000</v>
      </c>
      <c r="D277" s="177">
        <f>SUM(D278:D279)</f>
        <v>2618353990</v>
      </c>
      <c r="E277" s="177">
        <f>SUM(E278:E279)</f>
        <v>1460806590</v>
      </c>
      <c r="F277" s="177">
        <f t="shared" ref="F277:H277" si="99">SUM(F278:F279)</f>
        <v>0</v>
      </c>
      <c r="G277" s="177">
        <f t="shared" si="99"/>
        <v>1460806590</v>
      </c>
      <c r="H277" s="177">
        <f t="shared" si="99"/>
        <v>1157547400</v>
      </c>
      <c r="I277" s="64"/>
      <c r="J277" s="16">
        <v>6</v>
      </c>
      <c r="K277" s="16">
        <v>23</v>
      </c>
      <c r="L277" s="16">
        <v>3</v>
      </c>
      <c r="M277" s="16"/>
      <c r="N277" s="77" t="s">
        <v>336</v>
      </c>
    </row>
    <row r="278" spans="1:14" ht="45.75" customHeight="1" x14ac:dyDescent="0.2">
      <c r="A278" s="26" t="s">
        <v>461</v>
      </c>
      <c r="B278" s="35" t="s">
        <v>331</v>
      </c>
      <c r="C278" s="193">
        <v>1590000000</v>
      </c>
      <c r="D278" s="193">
        <v>2618353990</v>
      </c>
      <c r="E278" s="193">
        <v>1460806590</v>
      </c>
      <c r="F278" s="129">
        <v>0</v>
      </c>
      <c r="G278" s="129">
        <f>E278+F278</f>
        <v>1460806590</v>
      </c>
      <c r="H278" s="129">
        <f>D278-G278</f>
        <v>1157547400</v>
      </c>
      <c r="I278" s="22" t="s">
        <v>14</v>
      </c>
      <c r="J278" s="6">
        <v>6</v>
      </c>
      <c r="K278" s="6">
        <v>23</v>
      </c>
      <c r="L278" s="6">
        <v>3</v>
      </c>
      <c r="M278" s="6">
        <v>1</v>
      </c>
      <c r="N278" s="2" t="s">
        <v>215</v>
      </c>
    </row>
    <row r="279" spans="1:14" ht="38.25" customHeight="1" x14ac:dyDescent="0.2">
      <c r="A279" s="26"/>
      <c r="B279" s="29"/>
      <c r="C279" s="139"/>
      <c r="D279" s="139"/>
      <c r="E279" s="133">
        <v>0</v>
      </c>
      <c r="F279" s="169">
        <v>0</v>
      </c>
      <c r="G279" s="129">
        <f>E279+F279</f>
        <v>0</v>
      </c>
      <c r="H279" s="129">
        <f>D279-G279</f>
        <v>0</v>
      </c>
      <c r="I279" s="22"/>
      <c r="J279" s="6">
        <v>6</v>
      </c>
      <c r="K279" s="6">
        <v>23</v>
      </c>
      <c r="L279" s="6">
        <v>3</v>
      </c>
      <c r="M279" s="6">
        <v>2</v>
      </c>
      <c r="N279" s="2" t="s">
        <v>216</v>
      </c>
    </row>
    <row r="280" spans="1:14" ht="12.75" customHeight="1" x14ac:dyDescent="0.2">
      <c r="A280" s="311" t="s">
        <v>217</v>
      </c>
      <c r="B280" s="312"/>
      <c r="C280" s="177">
        <f>C281</f>
        <v>203069911</v>
      </c>
      <c r="D280" s="177">
        <f>D281</f>
        <v>307869911</v>
      </c>
      <c r="E280" s="177">
        <f>E281</f>
        <v>9469911</v>
      </c>
      <c r="F280" s="177">
        <f t="shared" ref="F280:H280" si="100">F281</f>
        <v>193600000</v>
      </c>
      <c r="G280" s="177">
        <f t="shared" si="100"/>
        <v>203069911</v>
      </c>
      <c r="H280" s="177">
        <f t="shared" si="100"/>
        <v>104800000</v>
      </c>
      <c r="I280" s="64"/>
      <c r="J280" s="16">
        <v>6</v>
      </c>
      <c r="K280" s="16">
        <v>23</v>
      </c>
      <c r="L280" s="16">
        <v>4</v>
      </c>
      <c r="M280" s="16"/>
      <c r="N280" s="77" t="s">
        <v>336</v>
      </c>
    </row>
    <row r="281" spans="1:14" ht="45.75" customHeight="1" x14ac:dyDescent="0.2">
      <c r="A281" s="26" t="s">
        <v>462</v>
      </c>
      <c r="B281" s="29" t="s">
        <v>320</v>
      </c>
      <c r="C281" s="211">
        <v>203069911</v>
      </c>
      <c r="D281" s="135">
        <v>307869911</v>
      </c>
      <c r="E281" s="195">
        <v>9469911</v>
      </c>
      <c r="F281" s="195">
        <v>193600000</v>
      </c>
      <c r="G281" s="169">
        <f>E281+F281</f>
        <v>203069911</v>
      </c>
      <c r="H281" s="169">
        <f>D281-G281</f>
        <v>104800000</v>
      </c>
      <c r="I281" s="26" t="s">
        <v>316</v>
      </c>
      <c r="J281" s="6">
        <v>6</v>
      </c>
      <c r="K281" s="6">
        <v>23</v>
      </c>
      <c r="L281" s="6">
        <v>4</v>
      </c>
      <c r="M281" s="6">
        <v>1</v>
      </c>
      <c r="N281" s="2" t="s">
        <v>227</v>
      </c>
    </row>
    <row r="282" spans="1:14" ht="15.75" customHeight="1" x14ac:dyDescent="0.2">
      <c r="A282" s="304" t="s">
        <v>353</v>
      </c>
      <c r="B282" s="305"/>
      <c r="C282" s="196">
        <f>C4+C152+C197+C217+C236+C257</f>
        <v>429216251966.82001</v>
      </c>
      <c r="D282" s="196">
        <f>D4+D152+D197+D217+D236+D257</f>
        <v>446148840580</v>
      </c>
      <c r="E282" s="196">
        <f>E4+E152+E197+E217+E236+E257</f>
        <v>205074934493</v>
      </c>
      <c r="F282" s="196">
        <f t="shared" ref="F282:H282" si="101">F4+F152+F197+F217+F236+F257</f>
        <v>213341418814</v>
      </c>
      <c r="G282" s="196">
        <f t="shared" si="101"/>
        <v>418416353307</v>
      </c>
      <c r="H282" s="196">
        <f t="shared" si="101"/>
        <v>27732487273</v>
      </c>
      <c r="I282" s="99"/>
      <c r="J282" s="100"/>
      <c r="K282" s="100"/>
      <c r="L282" s="100"/>
      <c r="M282" s="100"/>
      <c r="N282" s="73"/>
    </row>
    <row r="283" spans="1:14" ht="15.75" customHeight="1" x14ac:dyDescent="0.2">
      <c r="A283" s="74"/>
      <c r="B283" s="73"/>
      <c r="C283" s="197"/>
      <c r="D283" s="197"/>
      <c r="E283" s="119"/>
      <c r="F283" s="119"/>
      <c r="G283" s="119"/>
      <c r="H283" s="119"/>
      <c r="I283" s="56"/>
      <c r="J283" s="75"/>
      <c r="K283" s="75"/>
      <c r="L283" s="75"/>
      <c r="M283" s="75"/>
      <c r="N283" s="73"/>
    </row>
    <row r="284" spans="1:14" ht="15.75" customHeight="1" x14ac:dyDescent="0.2">
      <c r="A284" s="74"/>
      <c r="B284" s="73"/>
      <c r="C284" s="197"/>
      <c r="D284" s="197"/>
      <c r="E284" s="119"/>
      <c r="F284" s="119"/>
      <c r="G284" s="119"/>
      <c r="H284" s="119"/>
      <c r="I284" s="56"/>
      <c r="J284" s="75"/>
      <c r="K284" s="75"/>
      <c r="L284" s="75"/>
      <c r="M284" s="75"/>
      <c r="N284" s="73"/>
    </row>
    <row r="285" spans="1:14" ht="79.5" customHeight="1" x14ac:dyDescent="0.2">
      <c r="A285" s="76" t="s">
        <v>472</v>
      </c>
      <c r="B285" s="232" t="s">
        <v>325</v>
      </c>
      <c r="C285" s="76" t="s">
        <v>475</v>
      </c>
      <c r="D285" s="76" t="s">
        <v>476</v>
      </c>
      <c r="E285" s="118" t="s">
        <v>3</v>
      </c>
      <c r="F285" s="118" t="s">
        <v>4</v>
      </c>
      <c r="G285" s="118" t="s">
        <v>471</v>
      </c>
      <c r="H285" s="119"/>
      <c r="I285" s="56"/>
      <c r="J285" s="75"/>
      <c r="K285" s="75"/>
      <c r="L285" s="75"/>
      <c r="M285" s="75"/>
      <c r="N285" s="73"/>
    </row>
    <row r="286" spans="1:14" ht="15.75" customHeight="1" x14ac:dyDescent="0.2">
      <c r="A286" s="76">
        <v>3</v>
      </c>
      <c r="B286" s="233" t="s">
        <v>12</v>
      </c>
      <c r="C286" s="226">
        <f>C220+C222+C224</f>
        <v>2729572295</v>
      </c>
      <c r="D286" s="226">
        <f>D220+D222+D224</f>
        <v>3582859455</v>
      </c>
      <c r="E286" s="146">
        <f>E220+E222+E224</f>
        <v>2711898902</v>
      </c>
      <c r="F286" s="146">
        <f>F220+F222+F224</f>
        <v>0</v>
      </c>
      <c r="G286" s="198">
        <f>E286+F286</f>
        <v>2711898902</v>
      </c>
      <c r="H286" s="119"/>
      <c r="I286" s="56"/>
      <c r="J286" s="75"/>
      <c r="K286" s="75"/>
      <c r="L286" s="75"/>
      <c r="M286" s="75"/>
      <c r="N286" s="73"/>
    </row>
    <row r="287" spans="1:14" ht="15.75" customHeight="1" x14ac:dyDescent="0.2">
      <c r="A287" s="76">
        <v>2</v>
      </c>
      <c r="B287" s="233" t="s">
        <v>366</v>
      </c>
      <c r="C287" s="226">
        <f>C64+C216</f>
        <v>2546570107</v>
      </c>
      <c r="D287" s="238">
        <f>D64+D216</f>
        <v>5954366163</v>
      </c>
      <c r="E287" s="146">
        <f>E64+E216</f>
        <v>3933151227</v>
      </c>
      <c r="F287" s="240">
        <f>F64+F216</f>
        <v>676159621</v>
      </c>
      <c r="G287" s="198">
        <f t="shared" ref="G287:G298" si="102">E287+F287</f>
        <v>4609310848</v>
      </c>
      <c r="H287" s="119"/>
      <c r="I287" s="56"/>
      <c r="J287" s="75"/>
      <c r="K287" s="75"/>
      <c r="L287" s="75"/>
      <c r="M287" s="75"/>
      <c r="N287" s="73"/>
    </row>
    <row r="288" spans="1:14" ht="15.75" customHeight="1" x14ac:dyDescent="0.2">
      <c r="A288" s="76">
        <v>2</v>
      </c>
      <c r="B288" s="233" t="s">
        <v>368</v>
      </c>
      <c r="C288" s="226">
        <f>C50+C61</f>
        <v>5369521824</v>
      </c>
      <c r="D288" s="238">
        <f t="shared" ref="D288:F288" si="103">D50+D61</f>
        <v>5032012972</v>
      </c>
      <c r="E288" s="238">
        <f t="shared" si="103"/>
        <v>2112496501</v>
      </c>
      <c r="F288" s="238">
        <f t="shared" si="103"/>
        <v>2041687142</v>
      </c>
      <c r="G288" s="198">
        <f t="shared" si="102"/>
        <v>4154183643</v>
      </c>
      <c r="H288" s="119"/>
      <c r="I288" s="56"/>
      <c r="J288" s="75"/>
      <c r="K288" s="75"/>
      <c r="L288" s="75"/>
      <c r="M288" s="75"/>
      <c r="N288" s="73"/>
    </row>
    <row r="289" spans="1:14" ht="12.75" customHeight="1" x14ac:dyDescent="0.2">
      <c r="A289" s="76">
        <v>4</v>
      </c>
      <c r="B289" s="232" t="s">
        <v>324</v>
      </c>
      <c r="C289" s="161">
        <f>C200+C206+C227+C281</f>
        <v>3192183023</v>
      </c>
      <c r="D289" s="161">
        <f>D200+D206+D227+D281</f>
        <v>5056718213</v>
      </c>
      <c r="E289" s="146">
        <f>E200+E206+E227+E281</f>
        <v>3854629027</v>
      </c>
      <c r="F289" s="240">
        <f>F200+F206+F227+F281</f>
        <v>449838969</v>
      </c>
      <c r="G289" s="198">
        <f t="shared" si="102"/>
        <v>4304467996</v>
      </c>
      <c r="H289" s="119"/>
      <c r="I289" s="56"/>
      <c r="J289" s="75"/>
      <c r="K289" s="75"/>
      <c r="L289" s="75"/>
      <c r="M289" s="75"/>
      <c r="N289" s="73"/>
    </row>
    <row r="290" spans="1:14" ht="15.75" customHeight="1" x14ac:dyDescent="0.2">
      <c r="A290" s="76">
        <v>4</v>
      </c>
      <c r="B290" s="233" t="s">
        <v>6</v>
      </c>
      <c r="C290" s="226">
        <f>C7+C20+C21+C26</f>
        <v>154042098335</v>
      </c>
      <c r="D290" s="238">
        <f>D7+D20+D21+D26</f>
        <v>134951126888</v>
      </c>
      <c r="E290" s="146">
        <f>E7+E20+E21+E26</f>
        <v>7897517986</v>
      </c>
      <c r="F290" s="240">
        <f>F7+F20+F21+F26</f>
        <v>127053608902</v>
      </c>
      <c r="G290" s="198">
        <f t="shared" si="102"/>
        <v>134951126888</v>
      </c>
      <c r="H290" s="119"/>
      <c r="I290" s="56"/>
      <c r="J290" s="75"/>
      <c r="K290" s="75"/>
      <c r="L290" s="75"/>
      <c r="M290" s="75"/>
      <c r="N290" s="73"/>
    </row>
    <row r="291" spans="1:14" ht="15.75" customHeight="1" x14ac:dyDescent="0.2">
      <c r="A291" s="76">
        <v>9</v>
      </c>
      <c r="B291" s="233" t="s">
        <v>14</v>
      </c>
      <c r="C291" s="226">
        <f>C260+C261+C263+C265+C267+C268+C276+C278</f>
        <v>4299528098</v>
      </c>
      <c r="D291" s="238">
        <f>D260+D261+D263+D265+D267+D268+D276+D278</f>
        <v>6121594380</v>
      </c>
      <c r="E291" s="146">
        <f>E261+E263+E268+E276+E278</f>
        <v>3591265590</v>
      </c>
      <c r="F291" s="240">
        <f>F260+F261+F263+F265+F267+F268+F269+F270+F271+F272+F273+F274</f>
        <v>332691993</v>
      </c>
      <c r="G291" s="198">
        <f t="shared" si="102"/>
        <v>3923957583</v>
      </c>
      <c r="H291" s="119"/>
      <c r="I291" s="56"/>
      <c r="J291" s="75"/>
      <c r="K291" s="75"/>
      <c r="L291" s="75"/>
      <c r="M291" s="75"/>
      <c r="N291" s="73"/>
    </row>
    <row r="292" spans="1:14" ht="15.75" customHeight="1" x14ac:dyDescent="0.2">
      <c r="A292" s="76">
        <v>16</v>
      </c>
      <c r="B292" s="233" t="s">
        <v>11</v>
      </c>
      <c r="C292" s="226">
        <f>C73+C74+C76+C78+C80+C82+C83+C84+C85+C87+C134+C138+C139+C142+C144+C148+C151</f>
        <v>7885741889</v>
      </c>
      <c r="D292" s="238">
        <f>D73+D74+D76+D78+D80+D82+D83+D84+D85+D87+D134+D138+D139+D142+D144+D148+D151</f>
        <v>9399693086</v>
      </c>
      <c r="E292" s="146">
        <f>E73+E74+E76+E78+E80+E82+E83+E84+E85+E87+E134+E138+E139+E142+E144+E148+E151</f>
        <v>6507561107</v>
      </c>
      <c r="F292" s="146">
        <f>F73+F74+F76+F78+F80+F82+F83+F84+F85+F87+F134+F138+F139+F142+F144+F148+F151</f>
        <v>1231043843</v>
      </c>
      <c r="G292" s="198">
        <f t="shared" si="102"/>
        <v>7738604950</v>
      </c>
      <c r="H292" s="119"/>
      <c r="I292" s="91"/>
      <c r="J292" s="75"/>
      <c r="K292" s="75"/>
      <c r="L292" s="75"/>
      <c r="M292" s="75"/>
      <c r="N292" s="73"/>
    </row>
    <row r="293" spans="1:14" ht="15.75" customHeight="1" x14ac:dyDescent="0.2">
      <c r="A293" s="76">
        <v>3</v>
      </c>
      <c r="B293" s="233" t="s">
        <v>10</v>
      </c>
      <c r="C293" s="226">
        <f>C269+C270+C271</f>
        <v>9108505992</v>
      </c>
      <c r="D293" s="238">
        <f>D269+D270+D271</f>
        <v>7802902229</v>
      </c>
      <c r="E293" s="146">
        <f>E269+E270+E271</f>
        <v>7802902229</v>
      </c>
      <c r="F293" s="146">
        <f>F269+F270+F271</f>
        <v>0</v>
      </c>
      <c r="G293" s="198">
        <f t="shared" si="102"/>
        <v>7802902229</v>
      </c>
      <c r="H293" s="119"/>
      <c r="I293" s="56"/>
      <c r="J293" s="75"/>
      <c r="K293" s="75"/>
      <c r="L293" s="75"/>
      <c r="M293" s="75"/>
      <c r="N293" s="73"/>
    </row>
    <row r="294" spans="1:14" ht="15.75" customHeight="1" x14ac:dyDescent="0.2">
      <c r="A294" s="76">
        <v>20</v>
      </c>
      <c r="B294" s="233" t="s">
        <v>9</v>
      </c>
      <c r="C294" s="226">
        <f>C95++C111+C159+C162+C163+C164+C166+C167+C170+C172+C174+C176+C179+C182+C183+C184+C186+C187+C188+C196</f>
        <v>57485082102</v>
      </c>
      <c r="D294" s="238">
        <f>D95++D111+D159+D162+D163+D164+D166+D167+D170+D172+D174+D176+D179+D182+D183+D184+D186+D187+D188+D196</f>
        <v>73900912073</v>
      </c>
      <c r="E294" s="146">
        <f>E95++E111+E159+E162+E163+E164+E166+E167+E170+E172+E174+E176+E179+E182+E183+E184+E186+E187+E188+E196</f>
        <v>43172820358</v>
      </c>
      <c r="F294" s="146">
        <f>F95+F111+F159+F162+F166+F170+F172+F174+F176+F179+F182+F183+F186+F187+F188+F196</f>
        <v>19407738878</v>
      </c>
      <c r="G294" s="198">
        <f t="shared" si="102"/>
        <v>62580559236</v>
      </c>
      <c r="H294" s="119"/>
      <c r="I294" s="56"/>
      <c r="J294" s="75"/>
      <c r="K294" s="75"/>
      <c r="L294" s="75"/>
      <c r="M294" s="75"/>
      <c r="N294" s="73"/>
    </row>
    <row r="295" spans="1:14" ht="15.75" customHeight="1" x14ac:dyDescent="0.2">
      <c r="A295" s="76">
        <v>2</v>
      </c>
      <c r="B295" s="233" t="s">
        <v>315</v>
      </c>
      <c r="C295" s="226">
        <f>C126+C130</f>
        <v>2596000000</v>
      </c>
      <c r="D295" s="238">
        <f>D126+D130</f>
        <v>3003623360</v>
      </c>
      <c r="E295" s="146">
        <f>E126+E130+E131</f>
        <v>2129403337</v>
      </c>
      <c r="F295" s="146">
        <f>F126+F128+F129+F130+F131</f>
        <v>49982108</v>
      </c>
      <c r="G295" s="198">
        <f t="shared" si="102"/>
        <v>2179385445</v>
      </c>
      <c r="H295" s="119"/>
      <c r="I295" s="91"/>
      <c r="J295" s="75"/>
      <c r="K295" s="75"/>
      <c r="L295" s="75"/>
      <c r="M295" s="75"/>
      <c r="N295" s="73"/>
    </row>
    <row r="296" spans="1:14" ht="15.75" customHeight="1" x14ac:dyDescent="0.2">
      <c r="A296" s="76">
        <v>6</v>
      </c>
      <c r="B296" s="232" t="s">
        <v>323</v>
      </c>
      <c r="C296" s="161">
        <f>C239+C240+C243+C245+C252+C256</f>
        <v>4710150633.8199997</v>
      </c>
      <c r="D296" s="161">
        <f>D239+D240+D243+D245+D252+D256</f>
        <v>4899206498</v>
      </c>
      <c r="E296" s="146">
        <f>E239+E240+E241+E243+E245+E247+E248+E249+E250+E252+E253+E254+E256</f>
        <v>4124154985</v>
      </c>
      <c r="F296" s="146">
        <f>F238+F242+F244+F251+F255</f>
        <v>660531513</v>
      </c>
      <c r="G296" s="198">
        <f t="shared" si="102"/>
        <v>4784686498</v>
      </c>
      <c r="H296" s="119"/>
      <c r="I296" s="91"/>
      <c r="J296" s="75"/>
      <c r="K296" s="75"/>
      <c r="L296" s="75"/>
      <c r="M296" s="75"/>
      <c r="N296" s="73"/>
    </row>
    <row r="297" spans="1:14" ht="15.75" customHeight="1" x14ac:dyDescent="0.2">
      <c r="A297" s="76">
        <v>17</v>
      </c>
      <c r="B297" s="233" t="s">
        <v>8</v>
      </c>
      <c r="C297" s="226">
        <f>C29+C32+C33+C34+C35+C36+C37+C38+C39+C40+C42+C44+C45+C47+C89+C92</f>
        <v>170180650690</v>
      </c>
      <c r="D297" s="238">
        <f>D29+D32+D33+D34+D35+D36+D37+D38+D39+D40+D42+D44+D45+D47+D89+D92</f>
        <v>177055249346</v>
      </c>
      <c r="E297" s="146">
        <f>E29+E32+E33+E34+E35+E36+E37+E38+E39+E40+E42+E44+E45+E47+E89+E91+E92</f>
        <v>108787774947</v>
      </c>
      <c r="F297" s="146">
        <f>F29+F32+F33+F34+F35+F36+F37+F38+F39+F40+F42+F44+F45+F47+F89+F91+F92</f>
        <v>61438135845</v>
      </c>
      <c r="G297" s="198">
        <f t="shared" si="102"/>
        <v>170225910792</v>
      </c>
      <c r="H297" s="119"/>
      <c r="I297" s="91"/>
      <c r="J297" s="75"/>
      <c r="K297" s="75"/>
      <c r="L297" s="75"/>
      <c r="M297" s="75"/>
      <c r="N297" s="73"/>
    </row>
    <row r="298" spans="1:14" ht="15.75" customHeight="1" x14ac:dyDescent="0.2">
      <c r="A298" s="76">
        <v>3</v>
      </c>
      <c r="B298" s="233" t="s">
        <v>13</v>
      </c>
      <c r="C298" s="226">
        <f>C191+C192+C193</f>
        <v>5070646978</v>
      </c>
      <c r="D298" s="238">
        <f>D191+D192+D193</f>
        <v>9388575917</v>
      </c>
      <c r="E298" s="146">
        <f>E191+E192+E193</f>
        <v>8449358297</v>
      </c>
      <c r="F298" s="146">
        <f>F191+F192+F193</f>
        <v>0</v>
      </c>
      <c r="G298" s="198">
        <f t="shared" si="102"/>
        <v>8449358297</v>
      </c>
      <c r="H298" s="119"/>
      <c r="I298" s="91"/>
      <c r="J298" s="75"/>
      <c r="K298" s="75"/>
      <c r="L298" s="75"/>
      <c r="M298" s="75"/>
      <c r="N298" s="73"/>
    </row>
    <row r="299" spans="1:14" ht="27.75" customHeight="1" x14ac:dyDescent="0.2">
      <c r="A299" s="76">
        <f>SUBTOTAL(9,A286:A298)</f>
        <v>91</v>
      </c>
      <c r="B299" s="232" t="s">
        <v>15</v>
      </c>
      <c r="C299" s="198">
        <f t="shared" ref="C299:D299" si="104">SUM(C286:C298)</f>
        <v>429216251966.82001</v>
      </c>
      <c r="D299" s="198">
        <f t="shared" si="104"/>
        <v>446148840580</v>
      </c>
      <c r="E299" s="198">
        <f>SUM(E286:E298)</f>
        <v>205074934493</v>
      </c>
      <c r="F299" s="198">
        <f>SUM(F286:F298)</f>
        <v>213341418814</v>
      </c>
      <c r="G299" s="198">
        <f>SUM(G286:G298)</f>
        <v>418416353307</v>
      </c>
      <c r="H299" s="119"/>
      <c r="I299" s="56"/>
      <c r="J299" s="75"/>
      <c r="K299" s="75"/>
      <c r="L299" s="75"/>
      <c r="M299" s="75"/>
      <c r="N299" s="73"/>
    </row>
    <row r="300" spans="1:14" ht="15.75" customHeight="1" x14ac:dyDescent="0.2">
      <c r="A300" s="74"/>
      <c r="B300" s="73"/>
      <c r="C300" s="197"/>
      <c r="D300" s="197"/>
      <c r="E300" s="119"/>
      <c r="F300" s="119"/>
      <c r="G300" s="119"/>
      <c r="H300" s="119"/>
      <c r="I300" s="56"/>
      <c r="J300" s="75"/>
      <c r="K300" s="75"/>
      <c r="L300" s="75"/>
      <c r="M300" s="75"/>
      <c r="N300" s="73"/>
    </row>
    <row r="301" spans="1:14" ht="15.75" customHeight="1" x14ac:dyDescent="0.2">
      <c r="A301" s="74"/>
      <c r="B301" s="73"/>
      <c r="C301" s="197"/>
      <c r="D301" s="197"/>
      <c r="E301" s="119"/>
      <c r="F301" s="119"/>
      <c r="G301" s="119"/>
      <c r="H301" s="119"/>
      <c r="I301" s="56"/>
      <c r="J301" s="75"/>
      <c r="K301" s="75"/>
      <c r="L301" s="75"/>
      <c r="M301" s="75"/>
      <c r="N301" s="73"/>
    </row>
    <row r="302" spans="1:14" ht="15.75" customHeight="1" x14ac:dyDescent="0.2">
      <c r="A302" s="74"/>
      <c r="B302" s="73"/>
      <c r="C302" s="197"/>
      <c r="D302" s="197"/>
      <c r="E302" s="119"/>
      <c r="F302" s="119"/>
      <c r="G302" s="119"/>
      <c r="H302" s="119"/>
      <c r="I302" s="56"/>
      <c r="J302" s="75"/>
      <c r="K302" s="75"/>
      <c r="L302" s="75"/>
      <c r="M302" s="75"/>
      <c r="N302" s="73"/>
    </row>
    <row r="303" spans="1:14" ht="15.75" customHeight="1" x14ac:dyDescent="0.2">
      <c r="A303" s="74"/>
      <c r="B303" s="73"/>
      <c r="C303" s="197"/>
      <c r="D303" s="197"/>
      <c r="E303" s="119"/>
      <c r="F303" s="119"/>
      <c r="G303" s="119"/>
      <c r="H303" s="119"/>
      <c r="I303" s="56"/>
      <c r="J303" s="75"/>
      <c r="K303" s="75"/>
      <c r="L303" s="75"/>
      <c r="M303" s="75"/>
      <c r="N303" s="73"/>
    </row>
    <row r="304" spans="1:14" ht="15.75" customHeight="1" x14ac:dyDescent="0.2">
      <c r="A304" s="74"/>
      <c r="B304" s="73"/>
      <c r="C304" s="197"/>
      <c r="D304" s="197"/>
      <c r="E304" s="119"/>
      <c r="F304" s="119"/>
      <c r="G304" s="119"/>
      <c r="H304" s="119"/>
      <c r="I304" s="56"/>
      <c r="J304" s="75"/>
      <c r="K304" s="75"/>
      <c r="L304" s="75"/>
      <c r="M304" s="75"/>
      <c r="N304" s="73"/>
    </row>
    <row r="305" spans="1:14" ht="15.75" customHeight="1" x14ac:dyDescent="0.2">
      <c r="A305" s="74"/>
      <c r="B305" s="73"/>
      <c r="C305" s="197"/>
      <c r="D305" s="197"/>
      <c r="E305" s="119"/>
      <c r="F305" s="119"/>
      <c r="G305" s="119"/>
      <c r="H305" s="119"/>
      <c r="I305" s="56"/>
      <c r="J305" s="75"/>
      <c r="K305" s="75"/>
      <c r="L305" s="75"/>
      <c r="M305" s="75"/>
      <c r="N305" s="73"/>
    </row>
    <row r="306" spans="1:14" ht="15.75" customHeight="1" x14ac:dyDescent="0.2">
      <c r="A306" s="74"/>
      <c r="B306" s="73"/>
      <c r="C306" s="197"/>
      <c r="D306" s="197"/>
      <c r="E306" s="119"/>
      <c r="F306" s="119"/>
      <c r="G306" s="119"/>
      <c r="H306" s="119"/>
      <c r="I306" s="56"/>
      <c r="J306" s="75"/>
      <c r="K306" s="75"/>
      <c r="L306" s="75"/>
      <c r="M306" s="75"/>
      <c r="N306" s="73"/>
    </row>
    <row r="307" spans="1:14" x14ac:dyDescent="0.2">
      <c r="A307" s="101"/>
      <c r="B307" s="17"/>
      <c r="C307" s="147"/>
      <c r="D307" s="147"/>
      <c r="E307" s="204"/>
      <c r="N307" s="11"/>
    </row>
    <row r="308" spans="1:14" x14ac:dyDescent="0.2">
      <c r="A308" s="101"/>
      <c r="B308" s="17"/>
      <c r="C308" s="147"/>
      <c r="D308" s="147"/>
      <c r="E308" s="204"/>
      <c r="N308" s="11"/>
    </row>
    <row r="309" spans="1:14" x14ac:dyDescent="0.2">
      <c r="A309" s="101"/>
      <c r="B309" s="17"/>
      <c r="C309" s="147"/>
      <c r="D309" s="147"/>
      <c r="E309" s="204"/>
      <c r="N309" s="11"/>
    </row>
    <row r="310" spans="1:14" x14ac:dyDescent="0.2">
      <c r="A310" s="101"/>
      <c r="B310" s="17"/>
      <c r="C310" s="147"/>
      <c r="D310" s="147"/>
      <c r="E310" s="204"/>
      <c r="N310" s="11"/>
    </row>
    <row r="311" spans="1:14" x14ac:dyDescent="0.2">
      <c r="A311" s="101"/>
      <c r="B311" s="17"/>
      <c r="C311" s="147"/>
      <c r="D311" s="147"/>
      <c r="E311" s="204"/>
      <c r="N311" s="11"/>
    </row>
    <row r="312" spans="1:14" x14ac:dyDescent="0.2">
      <c r="A312" s="101"/>
      <c r="B312" s="17"/>
      <c r="C312" s="147"/>
      <c r="D312" s="147"/>
      <c r="E312" s="204"/>
      <c r="N312" s="11"/>
    </row>
    <row r="313" spans="1:14" x14ac:dyDescent="0.2">
      <c r="A313" s="101"/>
      <c r="B313" s="17"/>
      <c r="C313" s="147"/>
      <c r="D313" s="147"/>
      <c r="E313" s="204"/>
      <c r="N313" s="11"/>
    </row>
    <row r="314" spans="1:14" x14ac:dyDescent="0.2">
      <c r="A314" s="101"/>
      <c r="B314" s="17"/>
      <c r="C314" s="147"/>
      <c r="D314" s="147"/>
      <c r="E314" s="204"/>
      <c r="N314" s="11"/>
    </row>
    <row r="315" spans="1:14" x14ac:dyDescent="0.2">
      <c r="A315" s="101"/>
      <c r="B315" s="17"/>
      <c r="C315" s="147"/>
      <c r="D315" s="147"/>
      <c r="E315" s="204"/>
      <c r="N315" s="11"/>
    </row>
    <row r="316" spans="1:14" x14ac:dyDescent="0.2">
      <c r="A316" s="101"/>
      <c r="B316" s="17"/>
      <c r="C316" s="147"/>
      <c r="D316" s="147"/>
      <c r="E316" s="204"/>
      <c r="N316" s="11"/>
    </row>
    <row r="317" spans="1:14" x14ac:dyDescent="0.2">
      <c r="A317" s="101"/>
      <c r="B317" s="17"/>
      <c r="C317" s="147"/>
      <c r="D317" s="147"/>
      <c r="E317" s="204"/>
      <c r="N317" s="11"/>
    </row>
    <row r="318" spans="1:14" x14ac:dyDescent="0.2">
      <c r="A318" s="101"/>
      <c r="B318" s="17"/>
      <c r="C318" s="147"/>
      <c r="D318" s="147"/>
      <c r="E318" s="204"/>
      <c r="N318" s="11"/>
    </row>
    <row r="319" spans="1:14" x14ac:dyDescent="0.2">
      <c r="A319" s="101"/>
      <c r="B319" s="17"/>
      <c r="C319" s="147"/>
      <c r="D319" s="147"/>
      <c r="E319" s="204"/>
      <c r="N319" s="11"/>
    </row>
    <row r="320" spans="1:14" x14ac:dyDescent="0.2">
      <c r="A320" s="101"/>
      <c r="B320" s="17"/>
      <c r="C320" s="147"/>
      <c r="D320" s="147"/>
      <c r="E320" s="204"/>
      <c r="N320" s="11"/>
    </row>
    <row r="321" spans="1:14" x14ac:dyDescent="0.2">
      <c r="A321" s="101"/>
      <c r="B321" s="17"/>
      <c r="C321" s="147"/>
      <c r="D321" s="147"/>
      <c r="E321" s="204"/>
      <c r="N321" s="11"/>
    </row>
    <row r="322" spans="1:14" x14ac:dyDescent="0.2">
      <c r="A322" s="101"/>
      <c r="B322" s="17"/>
      <c r="C322" s="147"/>
      <c r="D322" s="147"/>
      <c r="E322" s="204"/>
      <c r="N322" s="11"/>
    </row>
    <row r="323" spans="1:14" x14ac:dyDescent="0.2">
      <c r="A323" s="101"/>
      <c r="B323" s="17"/>
      <c r="C323" s="147"/>
      <c r="D323" s="147"/>
      <c r="E323" s="204"/>
      <c r="N323" s="11"/>
    </row>
    <row r="324" spans="1:14" x14ac:dyDescent="0.2">
      <c r="A324" s="101"/>
      <c r="B324" s="17"/>
      <c r="C324" s="147"/>
      <c r="D324" s="147"/>
      <c r="E324" s="204"/>
      <c r="N324" s="11"/>
    </row>
    <row r="325" spans="1:14" x14ac:dyDescent="0.2">
      <c r="A325" s="101"/>
      <c r="B325" s="17"/>
      <c r="C325" s="147"/>
      <c r="D325" s="147"/>
      <c r="E325" s="204"/>
      <c r="N325" s="11"/>
    </row>
    <row r="326" spans="1:14" x14ac:dyDescent="0.2">
      <c r="A326" s="101"/>
      <c r="B326" s="17"/>
      <c r="C326" s="147"/>
      <c r="D326" s="147"/>
      <c r="E326" s="204"/>
      <c r="N326" s="11"/>
    </row>
    <row r="327" spans="1:14" x14ac:dyDescent="0.2">
      <c r="A327" s="101"/>
      <c r="B327" s="17"/>
      <c r="C327" s="147"/>
      <c r="D327" s="147"/>
      <c r="E327" s="204"/>
      <c r="N327" s="11"/>
    </row>
    <row r="328" spans="1:14" x14ac:dyDescent="0.2">
      <c r="A328" s="101"/>
      <c r="B328" s="17"/>
      <c r="C328" s="147"/>
      <c r="D328" s="147"/>
      <c r="E328" s="204"/>
      <c r="N328" s="11"/>
    </row>
    <row r="329" spans="1:14" x14ac:dyDescent="0.2">
      <c r="A329" s="101"/>
      <c r="B329" s="17"/>
      <c r="C329" s="147"/>
      <c r="D329" s="147"/>
      <c r="E329" s="204"/>
      <c r="N329" s="11"/>
    </row>
    <row r="330" spans="1:14" x14ac:dyDescent="0.2">
      <c r="A330" s="101"/>
      <c r="B330" s="17"/>
      <c r="C330" s="147"/>
      <c r="D330" s="147"/>
      <c r="E330" s="204"/>
      <c r="N330" s="11"/>
    </row>
    <row r="331" spans="1:14" x14ac:dyDescent="0.2">
      <c r="A331" s="101"/>
      <c r="B331" s="17"/>
      <c r="C331" s="147"/>
      <c r="D331" s="147"/>
      <c r="E331" s="204"/>
      <c r="N331" s="11"/>
    </row>
    <row r="332" spans="1:14" x14ac:dyDescent="0.2">
      <c r="A332" s="101"/>
      <c r="B332" s="17"/>
      <c r="C332" s="147"/>
      <c r="D332" s="147"/>
      <c r="E332" s="204"/>
      <c r="N332" s="11"/>
    </row>
    <row r="333" spans="1:14" x14ac:dyDescent="0.2">
      <c r="A333" s="101"/>
      <c r="B333" s="17"/>
      <c r="C333" s="147"/>
      <c r="D333" s="147"/>
      <c r="E333" s="204"/>
      <c r="N333" s="11"/>
    </row>
    <row r="334" spans="1:14" x14ac:dyDescent="0.2">
      <c r="A334" s="101"/>
      <c r="B334" s="17"/>
      <c r="C334" s="147"/>
      <c r="D334" s="147"/>
      <c r="E334" s="204"/>
      <c r="N334" s="11"/>
    </row>
    <row r="335" spans="1:14" x14ac:dyDescent="0.2">
      <c r="A335" s="101"/>
      <c r="B335" s="17"/>
      <c r="C335" s="147"/>
      <c r="D335" s="147"/>
      <c r="E335" s="204"/>
      <c r="N335" s="11"/>
    </row>
    <row r="336" spans="1:14" x14ac:dyDescent="0.2">
      <c r="A336" s="101"/>
      <c r="B336" s="17"/>
      <c r="C336" s="147"/>
      <c r="D336" s="147"/>
      <c r="E336" s="204"/>
      <c r="N336" s="11"/>
    </row>
    <row r="337" spans="1:14" x14ac:dyDescent="0.2">
      <c r="A337" s="101"/>
      <c r="B337" s="17"/>
      <c r="C337" s="147"/>
      <c r="D337" s="147"/>
      <c r="E337" s="204"/>
      <c r="N337" s="11"/>
    </row>
    <row r="338" spans="1:14" x14ac:dyDescent="0.2">
      <c r="A338" s="101"/>
      <c r="B338" s="17"/>
      <c r="C338" s="147"/>
      <c r="D338" s="147"/>
      <c r="E338" s="204"/>
      <c r="N338" s="11"/>
    </row>
    <row r="339" spans="1:14" x14ac:dyDescent="0.2">
      <c r="A339" s="101"/>
      <c r="B339" s="17"/>
      <c r="C339" s="147"/>
      <c r="D339" s="147"/>
      <c r="E339" s="204"/>
      <c r="N339" s="11"/>
    </row>
    <row r="340" spans="1:14" x14ac:dyDescent="0.2">
      <c r="A340" s="101"/>
      <c r="B340" s="17"/>
      <c r="C340" s="147"/>
      <c r="D340" s="147"/>
      <c r="E340" s="204"/>
      <c r="N340" s="11"/>
    </row>
    <row r="341" spans="1:14" x14ac:dyDescent="0.2">
      <c r="A341" s="101"/>
      <c r="B341" s="17"/>
      <c r="C341" s="147"/>
      <c r="D341" s="147"/>
      <c r="E341" s="204"/>
      <c r="N341" s="11"/>
    </row>
    <row r="342" spans="1:14" x14ac:dyDescent="0.2">
      <c r="A342" s="101"/>
      <c r="B342" s="17"/>
      <c r="C342" s="147"/>
      <c r="D342" s="147"/>
      <c r="E342" s="204"/>
      <c r="N342" s="11"/>
    </row>
    <row r="343" spans="1:14" x14ac:dyDescent="0.2">
      <c r="A343" s="101"/>
      <c r="B343" s="17"/>
      <c r="C343" s="147"/>
      <c r="D343" s="147"/>
      <c r="E343" s="204"/>
      <c r="N343" s="11"/>
    </row>
    <row r="344" spans="1:14" x14ac:dyDescent="0.2">
      <c r="A344" s="101"/>
      <c r="B344" s="17"/>
      <c r="C344" s="147"/>
      <c r="D344" s="147"/>
      <c r="E344" s="204"/>
      <c r="N344" s="11"/>
    </row>
    <row r="345" spans="1:14" x14ac:dyDescent="0.2">
      <c r="A345" s="101"/>
      <c r="B345" s="17"/>
      <c r="C345" s="147"/>
      <c r="D345" s="147"/>
      <c r="E345" s="204"/>
      <c r="N345" s="11"/>
    </row>
    <row r="346" spans="1:14" x14ac:dyDescent="0.2">
      <c r="A346" s="101"/>
      <c r="B346" s="17"/>
      <c r="C346" s="147"/>
      <c r="D346" s="147"/>
      <c r="E346" s="204"/>
      <c r="N346" s="11"/>
    </row>
    <row r="347" spans="1:14" x14ac:dyDescent="0.2">
      <c r="A347" s="101"/>
      <c r="B347" s="17"/>
      <c r="C347" s="147"/>
      <c r="D347" s="147"/>
      <c r="E347" s="204"/>
      <c r="N347" s="11"/>
    </row>
    <row r="348" spans="1:14" x14ac:dyDescent="0.2">
      <c r="A348" s="101"/>
      <c r="B348" s="17"/>
      <c r="C348" s="147"/>
      <c r="D348" s="147"/>
      <c r="E348" s="204"/>
      <c r="N348" s="11"/>
    </row>
    <row r="349" spans="1:14" x14ac:dyDescent="0.2">
      <c r="A349" s="101"/>
      <c r="B349" s="17"/>
      <c r="C349" s="147"/>
      <c r="D349" s="147"/>
      <c r="E349" s="204"/>
      <c r="N349" s="11"/>
    </row>
    <row r="350" spans="1:14" x14ac:dyDescent="0.2">
      <c r="A350" s="101"/>
      <c r="B350" s="17"/>
      <c r="C350" s="147"/>
      <c r="D350" s="147"/>
      <c r="E350" s="204"/>
      <c r="N350" s="11"/>
    </row>
    <row r="351" spans="1:14" x14ac:dyDescent="0.2">
      <c r="A351" s="101"/>
      <c r="B351" s="17"/>
      <c r="C351" s="147"/>
      <c r="D351" s="147"/>
      <c r="E351" s="204"/>
      <c r="N351" s="11"/>
    </row>
    <row r="352" spans="1:14" x14ac:dyDescent="0.2">
      <c r="A352" s="101"/>
      <c r="B352" s="17"/>
      <c r="C352" s="147"/>
      <c r="D352" s="147"/>
      <c r="E352" s="204"/>
      <c r="N352" s="11"/>
    </row>
    <row r="353" spans="1:14" x14ac:dyDescent="0.2">
      <c r="A353" s="101"/>
      <c r="B353" s="17"/>
      <c r="C353" s="147"/>
      <c r="D353" s="147"/>
      <c r="E353" s="204"/>
      <c r="N353" s="11"/>
    </row>
    <row r="354" spans="1:14" x14ac:dyDescent="0.2">
      <c r="A354" s="101"/>
      <c r="B354" s="17"/>
      <c r="C354" s="147"/>
      <c r="D354" s="147"/>
      <c r="E354" s="204"/>
      <c r="N354" s="11"/>
    </row>
    <row r="355" spans="1:14" x14ac:dyDescent="0.2">
      <c r="A355" s="101"/>
      <c r="B355" s="17"/>
      <c r="C355" s="147"/>
      <c r="D355" s="147"/>
      <c r="E355" s="204"/>
      <c r="N355" s="11"/>
    </row>
    <row r="356" spans="1:14" x14ac:dyDescent="0.2">
      <c r="A356" s="101"/>
      <c r="B356" s="17"/>
      <c r="C356" s="147"/>
      <c r="D356" s="147"/>
      <c r="E356" s="204"/>
      <c r="N356" s="11"/>
    </row>
    <row r="357" spans="1:14" x14ac:dyDescent="0.2">
      <c r="A357" s="101"/>
      <c r="B357" s="17"/>
      <c r="C357" s="147"/>
      <c r="D357" s="147"/>
      <c r="E357" s="204"/>
      <c r="N357" s="11"/>
    </row>
    <row r="358" spans="1:14" x14ac:dyDescent="0.2">
      <c r="A358" s="101"/>
      <c r="B358" s="17"/>
      <c r="C358" s="147"/>
      <c r="D358" s="147"/>
      <c r="E358" s="204"/>
      <c r="N358" s="11"/>
    </row>
    <row r="359" spans="1:14" x14ac:dyDescent="0.2">
      <c r="A359" s="101"/>
      <c r="B359" s="17"/>
      <c r="C359" s="147"/>
      <c r="D359" s="147"/>
      <c r="E359" s="204"/>
      <c r="N359" s="11"/>
    </row>
    <row r="360" spans="1:14" x14ac:dyDescent="0.2">
      <c r="A360" s="101"/>
      <c r="B360" s="17"/>
      <c r="C360" s="147"/>
      <c r="D360" s="147"/>
      <c r="E360" s="204"/>
      <c r="N360" s="11"/>
    </row>
    <row r="361" spans="1:14" x14ac:dyDescent="0.2">
      <c r="A361" s="101"/>
      <c r="B361" s="17"/>
      <c r="C361" s="147"/>
      <c r="D361" s="147"/>
      <c r="E361" s="204"/>
      <c r="N361" s="11"/>
    </row>
    <row r="362" spans="1:14" x14ac:dyDescent="0.2">
      <c r="A362" s="101"/>
      <c r="B362" s="17"/>
      <c r="C362" s="147"/>
      <c r="D362" s="147"/>
      <c r="E362" s="204"/>
      <c r="N362" s="11"/>
    </row>
    <row r="363" spans="1:14" x14ac:dyDescent="0.2">
      <c r="A363" s="101"/>
      <c r="B363" s="17"/>
      <c r="C363" s="147"/>
      <c r="D363" s="147"/>
      <c r="E363" s="204"/>
      <c r="N363" s="11"/>
    </row>
    <row r="364" spans="1:14" x14ac:dyDescent="0.2">
      <c r="A364" s="101"/>
      <c r="B364" s="17"/>
      <c r="C364" s="147"/>
      <c r="D364" s="147"/>
      <c r="E364" s="204"/>
      <c r="N364" s="11"/>
    </row>
    <row r="365" spans="1:14" x14ac:dyDescent="0.2">
      <c r="A365" s="101"/>
      <c r="B365" s="17"/>
      <c r="C365" s="147"/>
      <c r="D365" s="147"/>
      <c r="E365" s="204"/>
      <c r="N365" s="11"/>
    </row>
    <row r="366" spans="1:14" x14ac:dyDescent="0.2">
      <c r="A366" s="101"/>
      <c r="B366" s="17"/>
      <c r="C366" s="147"/>
      <c r="D366" s="147"/>
      <c r="E366" s="204"/>
      <c r="N366" s="11"/>
    </row>
    <row r="367" spans="1:14" x14ac:dyDescent="0.2">
      <c r="A367" s="101"/>
      <c r="B367" s="17"/>
      <c r="C367" s="147"/>
      <c r="D367" s="147"/>
      <c r="E367" s="204"/>
      <c r="N367" s="11"/>
    </row>
    <row r="368" spans="1:14" x14ac:dyDescent="0.2">
      <c r="A368" s="101"/>
      <c r="B368" s="17"/>
      <c r="C368" s="147"/>
      <c r="D368" s="147"/>
      <c r="E368" s="204"/>
      <c r="N368" s="11"/>
    </row>
    <row r="369" spans="1:14" x14ac:dyDescent="0.2">
      <c r="A369" s="101"/>
      <c r="B369" s="17"/>
      <c r="C369" s="147"/>
      <c r="D369" s="147"/>
      <c r="E369" s="204"/>
      <c r="N369" s="11"/>
    </row>
    <row r="370" spans="1:14" x14ac:dyDescent="0.2">
      <c r="A370" s="101"/>
      <c r="B370" s="17"/>
      <c r="C370" s="147"/>
      <c r="D370" s="147"/>
      <c r="E370" s="204"/>
      <c r="N370" s="11"/>
    </row>
    <row r="371" spans="1:14" x14ac:dyDescent="0.2">
      <c r="A371" s="101"/>
      <c r="B371" s="17"/>
      <c r="C371" s="147"/>
      <c r="D371" s="147"/>
      <c r="E371" s="204"/>
      <c r="N371" s="11"/>
    </row>
    <row r="372" spans="1:14" x14ac:dyDescent="0.2">
      <c r="A372" s="101"/>
      <c r="B372" s="17"/>
      <c r="C372" s="147"/>
      <c r="D372" s="147"/>
      <c r="E372" s="204"/>
      <c r="N372" s="11"/>
    </row>
    <row r="373" spans="1:14" x14ac:dyDescent="0.2">
      <c r="A373" s="101"/>
      <c r="B373" s="17"/>
      <c r="C373" s="147"/>
      <c r="D373" s="147"/>
      <c r="E373" s="204"/>
      <c r="N373" s="11"/>
    </row>
    <row r="374" spans="1:14" x14ac:dyDescent="0.2">
      <c r="A374" s="101"/>
      <c r="B374" s="17"/>
      <c r="C374" s="147"/>
      <c r="D374" s="147"/>
      <c r="E374" s="204"/>
      <c r="N374" s="11"/>
    </row>
    <row r="375" spans="1:14" x14ac:dyDescent="0.2">
      <c r="A375" s="101"/>
      <c r="B375" s="17"/>
      <c r="C375" s="147"/>
      <c r="D375" s="147"/>
      <c r="E375" s="204"/>
      <c r="N375" s="11"/>
    </row>
    <row r="376" spans="1:14" x14ac:dyDescent="0.2">
      <c r="A376" s="101"/>
      <c r="B376" s="17"/>
      <c r="C376" s="147"/>
      <c r="D376" s="147"/>
      <c r="E376" s="204"/>
      <c r="N376" s="11"/>
    </row>
    <row r="377" spans="1:14" x14ac:dyDescent="0.2">
      <c r="A377" s="101"/>
      <c r="B377" s="17"/>
      <c r="C377" s="147"/>
      <c r="D377" s="147"/>
      <c r="E377" s="204"/>
      <c r="N377" s="11"/>
    </row>
    <row r="378" spans="1:14" x14ac:dyDescent="0.2">
      <c r="A378" s="101"/>
      <c r="B378" s="17"/>
      <c r="C378" s="147"/>
      <c r="D378" s="147"/>
      <c r="E378" s="204"/>
      <c r="N378" s="11"/>
    </row>
    <row r="379" spans="1:14" x14ac:dyDescent="0.2">
      <c r="A379" s="101"/>
      <c r="B379" s="17"/>
      <c r="C379" s="147"/>
      <c r="D379" s="147"/>
      <c r="E379" s="204"/>
      <c r="N379" s="11"/>
    </row>
    <row r="380" spans="1:14" x14ac:dyDescent="0.2">
      <c r="A380" s="101"/>
      <c r="B380" s="17"/>
      <c r="C380" s="147"/>
      <c r="D380" s="147"/>
      <c r="E380" s="204"/>
      <c r="N380" s="11"/>
    </row>
    <row r="381" spans="1:14" x14ac:dyDescent="0.2">
      <c r="A381" s="101"/>
      <c r="B381" s="17"/>
      <c r="C381" s="147"/>
      <c r="D381" s="147"/>
      <c r="E381" s="204"/>
      <c r="N381" s="11"/>
    </row>
    <row r="382" spans="1:14" x14ac:dyDescent="0.2">
      <c r="A382" s="101"/>
      <c r="B382" s="17"/>
      <c r="C382" s="147"/>
      <c r="D382" s="147"/>
      <c r="E382" s="204"/>
      <c r="N382" s="11"/>
    </row>
    <row r="383" spans="1:14" x14ac:dyDescent="0.2">
      <c r="A383" s="101"/>
      <c r="B383" s="17"/>
      <c r="C383" s="147"/>
      <c r="D383" s="147"/>
      <c r="E383" s="204"/>
      <c r="N383" s="11"/>
    </row>
    <row r="384" spans="1:14" x14ac:dyDescent="0.2">
      <c r="A384" s="101"/>
      <c r="B384" s="17"/>
      <c r="C384" s="147"/>
      <c r="D384" s="147"/>
      <c r="E384" s="204"/>
      <c r="N384" s="11"/>
    </row>
    <row r="385" spans="1:14" x14ac:dyDescent="0.2">
      <c r="A385" s="101"/>
      <c r="B385" s="17"/>
      <c r="C385" s="147"/>
      <c r="D385" s="147"/>
      <c r="E385" s="204"/>
      <c r="N385" s="11"/>
    </row>
    <row r="386" spans="1:14" x14ac:dyDescent="0.2">
      <c r="A386" s="101"/>
      <c r="B386" s="17"/>
      <c r="C386" s="147"/>
      <c r="D386" s="147"/>
      <c r="E386" s="204"/>
      <c r="N386" s="11"/>
    </row>
    <row r="387" spans="1:14" x14ac:dyDescent="0.2">
      <c r="A387" s="101"/>
      <c r="B387" s="17"/>
      <c r="C387" s="147"/>
      <c r="D387" s="147"/>
      <c r="E387" s="204"/>
      <c r="N387" s="11"/>
    </row>
    <row r="388" spans="1:14" x14ac:dyDescent="0.2">
      <c r="A388" s="101"/>
      <c r="B388" s="17"/>
      <c r="C388" s="147"/>
      <c r="D388" s="147"/>
      <c r="E388" s="204"/>
      <c r="N388" s="11"/>
    </row>
    <row r="389" spans="1:14" x14ac:dyDescent="0.2">
      <c r="A389" s="101"/>
      <c r="B389" s="17"/>
      <c r="C389" s="147"/>
      <c r="D389" s="147"/>
      <c r="E389" s="204"/>
      <c r="N389" s="11"/>
    </row>
    <row r="390" spans="1:14" x14ac:dyDescent="0.2">
      <c r="A390" s="101"/>
      <c r="B390" s="17"/>
      <c r="C390" s="147"/>
      <c r="D390" s="147"/>
      <c r="E390" s="204"/>
      <c r="N390" s="11"/>
    </row>
  </sheetData>
  <sheetProtection password="BCD9" sheet="1" objects="1" scenarios="1"/>
  <autoFilter ref="A3:N282"/>
  <sortState ref="B284:B295">
    <sortCondition ref="B284"/>
  </sortState>
  <mergeCells count="254">
    <mergeCell ref="J269:J270"/>
    <mergeCell ref="K269:K270"/>
    <mergeCell ref="C2:C3"/>
    <mergeCell ref="C7:C18"/>
    <mergeCell ref="C21:C24"/>
    <mergeCell ref="C29:C31"/>
    <mergeCell ref="C50:C60"/>
    <mergeCell ref="C64:C70"/>
    <mergeCell ref="C130:C131"/>
    <mergeCell ref="C134:C136"/>
    <mergeCell ref="C176:C178"/>
    <mergeCell ref="C200:C203"/>
    <mergeCell ref="C206:C213"/>
    <mergeCell ref="C227:C235"/>
    <mergeCell ref="C240:C241"/>
    <mergeCell ref="C245:C250"/>
    <mergeCell ref="C252:C254"/>
    <mergeCell ref="C148:C149"/>
    <mergeCell ref="J82:J85"/>
    <mergeCell ref="K82:K85"/>
    <mergeCell ref="F7:F18"/>
    <mergeCell ref="F21:F24"/>
    <mergeCell ref="H50:H60"/>
    <mergeCell ref="F148:F149"/>
    <mergeCell ref="L269:L270"/>
    <mergeCell ref="M269:M270"/>
    <mergeCell ref="B227:B230"/>
    <mergeCell ref="A195:B195"/>
    <mergeCell ref="A197:B197"/>
    <mergeCell ref="I240:I241"/>
    <mergeCell ref="G240:G241"/>
    <mergeCell ref="G252:G254"/>
    <mergeCell ref="G245:G250"/>
    <mergeCell ref="A223:B223"/>
    <mergeCell ref="A225:B225"/>
    <mergeCell ref="A217:B217"/>
    <mergeCell ref="A218:B218"/>
    <mergeCell ref="E252:E254"/>
    <mergeCell ref="F252:F254"/>
    <mergeCell ref="D252:D254"/>
    <mergeCell ref="H252:H254"/>
    <mergeCell ref="D206:D213"/>
    <mergeCell ref="E206:E213"/>
    <mergeCell ref="F206:F213"/>
    <mergeCell ref="H206:H213"/>
    <mergeCell ref="D227:D235"/>
    <mergeCell ref="E227:E235"/>
    <mergeCell ref="F227:F235"/>
    <mergeCell ref="L82:L85"/>
    <mergeCell ref="M82:M85"/>
    <mergeCell ref="I245:I250"/>
    <mergeCell ref="I252:I254"/>
    <mergeCell ref="A153:B153"/>
    <mergeCell ref="A154:B154"/>
    <mergeCell ref="I148:I149"/>
    <mergeCell ref="A158:B158"/>
    <mergeCell ref="A161:B161"/>
    <mergeCell ref="A165:B165"/>
    <mergeCell ref="A169:B169"/>
    <mergeCell ref="A171:B171"/>
    <mergeCell ref="A150:B150"/>
    <mergeCell ref="A190:B190"/>
    <mergeCell ref="A194:B194"/>
    <mergeCell ref="A173:B173"/>
    <mergeCell ref="A175:B175"/>
    <mergeCell ref="A181:B181"/>
    <mergeCell ref="A185:B185"/>
    <mergeCell ref="G148:G149"/>
    <mergeCell ref="B148:B149"/>
    <mergeCell ref="A140:B140"/>
    <mergeCell ref="F134:F136"/>
    <mergeCell ref="E148:E149"/>
    <mergeCell ref="A7:A18"/>
    <mergeCell ref="A90:B90"/>
    <mergeCell ref="A93:B93"/>
    <mergeCell ref="A72:B72"/>
    <mergeCell ref="A75:B75"/>
    <mergeCell ref="A79:B79"/>
    <mergeCell ref="A88:B88"/>
    <mergeCell ref="E21:E24"/>
    <mergeCell ref="A29:A31"/>
    <mergeCell ref="A27:B27"/>
    <mergeCell ref="A28:B28"/>
    <mergeCell ref="A41:B41"/>
    <mergeCell ref="A50:A60"/>
    <mergeCell ref="A152:B152"/>
    <mergeCell ref="A148:A149"/>
    <mergeCell ref="A122:B122"/>
    <mergeCell ref="A124:B124"/>
    <mergeCell ref="A134:A136"/>
    <mergeCell ref="B134:B136"/>
    <mergeCell ref="D148:D149"/>
    <mergeCell ref="D176:D178"/>
    <mergeCell ref="D134:D136"/>
    <mergeCell ref="A141:B141"/>
    <mergeCell ref="A143:B143"/>
    <mergeCell ref="A145:B145"/>
    <mergeCell ref="A147:B147"/>
    <mergeCell ref="A137:B137"/>
    <mergeCell ref="A71:B71"/>
    <mergeCell ref="A167:A168"/>
    <mergeCell ref="B167:B168"/>
    <mergeCell ref="C167:C168"/>
    <mergeCell ref="D167:D168"/>
    <mergeCell ref="A5:B5"/>
    <mergeCell ref="A21:A24"/>
    <mergeCell ref="A133:B133"/>
    <mergeCell ref="A63:A70"/>
    <mergeCell ref="B29:B31"/>
    <mergeCell ref="A77:B77"/>
    <mergeCell ref="A48:B48"/>
    <mergeCell ref="A62:B62"/>
    <mergeCell ref="B130:B131"/>
    <mergeCell ref="A125:B125"/>
    <mergeCell ref="A127:B127"/>
    <mergeCell ref="A132:B132"/>
    <mergeCell ref="A130:A131"/>
    <mergeCell ref="B7:B18"/>
    <mergeCell ref="A98:B98"/>
    <mergeCell ref="A94:B94"/>
    <mergeCell ref="A99:B99"/>
    <mergeCell ref="A108:B108"/>
    <mergeCell ref="A110:B110"/>
    <mergeCell ref="A114:B114"/>
    <mergeCell ref="A81:B81"/>
    <mergeCell ref="A86:B86"/>
    <mergeCell ref="A116:B116"/>
    <mergeCell ref="A118:B118"/>
    <mergeCell ref="N269:N270"/>
    <mergeCell ref="A1:N1"/>
    <mergeCell ref="A200:A203"/>
    <mergeCell ref="G200:G203"/>
    <mergeCell ref="A206:A213"/>
    <mergeCell ref="G206:G213"/>
    <mergeCell ref="A227:A235"/>
    <mergeCell ref="G227:G235"/>
    <mergeCell ref="I227:I235"/>
    <mergeCell ref="I206:I213"/>
    <mergeCell ref="I200:I203"/>
    <mergeCell ref="B176:B178"/>
    <mergeCell ref="A176:A178"/>
    <mergeCell ref="I176:I178"/>
    <mergeCell ref="E176:E178"/>
    <mergeCell ref="F176:F178"/>
    <mergeCell ref="G176:G178"/>
    <mergeCell ref="A43:B43"/>
    <mergeCell ref="A46:B46"/>
    <mergeCell ref="B50:B56"/>
    <mergeCell ref="I7:I18"/>
    <mergeCell ref="B21:B24"/>
    <mergeCell ref="I21:I24"/>
    <mergeCell ref="G7:G18"/>
    <mergeCell ref="A236:B236"/>
    <mergeCell ref="A237:B237"/>
    <mergeCell ref="B247:B250"/>
    <mergeCell ref="B252:B254"/>
    <mergeCell ref="A259:B259"/>
    <mergeCell ref="A219:B219"/>
    <mergeCell ref="A221:B221"/>
    <mergeCell ref="J186:J187"/>
    <mergeCell ref="K186:K187"/>
    <mergeCell ref="D245:D250"/>
    <mergeCell ref="E245:E250"/>
    <mergeCell ref="F245:F250"/>
    <mergeCell ref="H245:H250"/>
    <mergeCell ref="D200:D203"/>
    <mergeCell ref="E200:E203"/>
    <mergeCell ref="F200:F203"/>
    <mergeCell ref="H200:H203"/>
    <mergeCell ref="H227:H235"/>
    <mergeCell ref="D240:D241"/>
    <mergeCell ref="E240:E241"/>
    <mergeCell ref="F240:F241"/>
    <mergeCell ref="H240:H241"/>
    <mergeCell ref="A189:B189"/>
    <mergeCell ref="A282:B282"/>
    <mergeCell ref="A245:A250"/>
    <mergeCell ref="A240:A241"/>
    <mergeCell ref="B240:B241"/>
    <mergeCell ref="A252:A254"/>
    <mergeCell ref="A275:B275"/>
    <mergeCell ref="A277:B277"/>
    <mergeCell ref="A280:B280"/>
    <mergeCell ref="A251:B251"/>
    <mergeCell ref="A255:B255"/>
    <mergeCell ref="A257:B257"/>
    <mergeCell ref="A258:B258"/>
    <mergeCell ref="N2:N3"/>
    <mergeCell ref="H2:H3"/>
    <mergeCell ref="D7:D18"/>
    <mergeCell ref="H7:H18"/>
    <mergeCell ref="D21:D24"/>
    <mergeCell ref="H21:H24"/>
    <mergeCell ref="D29:D31"/>
    <mergeCell ref="H29:H31"/>
    <mergeCell ref="A2:A3"/>
    <mergeCell ref="B2:B3"/>
    <mergeCell ref="D2:D3"/>
    <mergeCell ref="E2:G2"/>
    <mergeCell ref="I2:I3"/>
    <mergeCell ref="J2:J3"/>
    <mergeCell ref="K2:K3"/>
    <mergeCell ref="L2:L3"/>
    <mergeCell ref="M2:M3"/>
    <mergeCell ref="G21:G24"/>
    <mergeCell ref="I29:I31"/>
    <mergeCell ref="E7:E18"/>
    <mergeCell ref="A4:B4"/>
    <mergeCell ref="E29:E31"/>
    <mergeCell ref="F29:F31"/>
    <mergeCell ref="G29:G31"/>
    <mergeCell ref="L186:L187"/>
    <mergeCell ref="E50:E60"/>
    <mergeCell ref="F50:F60"/>
    <mergeCell ref="D64:D70"/>
    <mergeCell ref="E64:E70"/>
    <mergeCell ref="F64:F70"/>
    <mergeCell ref="H64:H70"/>
    <mergeCell ref="N82:N85"/>
    <mergeCell ref="E130:E131"/>
    <mergeCell ref="F130:F131"/>
    <mergeCell ref="D130:D131"/>
    <mergeCell ref="H130:H131"/>
    <mergeCell ref="M186:M187"/>
    <mergeCell ref="N186:N187"/>
    <mergeCell ref="I130:I131"/>
    <mergeCell ref="I134:I136"/>
    <mergeCell ref="I50:I60"/>
    <mergeCell ref="I64:I70"/>
    <mergeCell ref="G50:G60"/>
    <mergeCell ref="G64:G70"/>
    <mergeCell ref="G130:G131"/>
    <mergeCell ref="G134:G136"/>
    <mergeCell ref="D50:D60"/>
    <mergeCell ref="E134:E136"/>
    <mergeCell ref="M184:M185"/>
    <mergeCell ref="N184:N185"/>
    <mergeCell ref="K182:K183"/>
    <mergeCell ref="L182:L183"/>
    <mergeCell ref="M182:M183"/>
    <mergeCell ref="N182:N183"/>
    <mergeCell ref="J182:J183"/>
    <mergeCell ref="H148:H149"/>
    <mergeCell ref="H176:H178"/>
    <mergeCell ref="N162:N164"/>
    <mergeCell ref="E167:E168"/>
    <mergeCell ref="F167:F168"/>
    <mergeCell ref="G167:G168"/>
    <mergeCell ref="H167:H168"/>
    <mergeCell ref="I167:I168"/>
    <mergeCell ref="H134:H136"/>
    <mergeCell ref="J184:J185"/>
    <mergeCell ref="K184:K185"/>
    <mergeCell ref="L184:L1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8" manualBreakCount="8">
    <brk id="33" max="11" man="1"/>
    <brk id="66" max="11" man="1"/>
    <brk id="97" max="11" man="1"/>
    <brk id="131" max="11" man="1"/>
    <brk id="170" max="11" man="1"/>
    <brk id="207" max="11" man="1"/>
    <brk id="235" max="11" man="1"/>
    <brk id="256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824D289BFBB3489232AF637D077114" ma:contentTypeVersion="5" ma:contentTypeDescription="Crear nuevo documento." ma:contentTypeScope="" ma:versionID="b935950c89082339bf676b3be1fc65fd">
  <xsd:schema xmlns:xsd="http://www.w3.org/2001/XMLSchema" xmlns:xs="http://www.w3.org/2001/XMLSchema" xmlns:p="http://schemas.microsoft.com/office/2006/metadata/properties" xmlns:ns2="99fdf9bc-8a5e-467f-85b2-13d0f260d93b" targetNamespace="http://schemas.microsoft.com/office/2006/metadata/properties" ma:root="true" ma:fieldsID="af9a1c659f4886d17fb70b5f7fb4fbf8" ns2:_="">
    <xsd:import namespace="99fdf9bc-8a5e-467f-85b2-13d0f260d93b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  <xsd:element ref="ns2:Clasificaci_x00f3_n" minOccurs="0"/>
                <xsd:element ref="ns2:Clasificacion_x0020_2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df9bc-8a5e-467f-85b2-13d0f260d93b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  <xsd:element name="Clasificaci_x00f3_n" ma:index="10" nillable="true" ma:displayName="Clasificación" ma:default="Defensa Judicial" ma:format="Dropdown" ma:internalName="Clasificaci_x00f3_n">
      <xsd:simpleType>
        <xsd:restriction base="dms:Choice">
          <xsd:enumeration value="."/>
          <xsd:enumeration value="Defensa Judicial"/>
          <xsd:enumeration value="Estudios Técnicos"/>
          <xsd:enumeration value="Evaluación de Planes de Acción Vigencia"/>
          <xsd:enumeration value="Información Para la Población Vulnerable"/>
          <xsd:enumeration value="Informe de Gestión"/>
          <xsd:enumeration value="Informes de Empalme"/>
          <xsd:enumeration value="Plan Anticorrupción y de Atención al Ciudadano"/>
          <xsd:enumeration value="Plan Anual de Adquisiciones"/>
          <xsd:enumeration value="Plan de Gestión Integral de Residuos Sólidos PGIRS"/>
          <xsd:enumeration value="Plan de Ordenamiento Territorial POT"/>
          <xsd:enumeration value="Plan Operativo Anual de Inversiones POAI"/>
          <xsd:enumeration value="Planes de Acción"/>
          <xsd:enumeration value="Política de Seguridad Vial"/>
          <xsd:enumeration value="Proyectos de Inversión Mpal"/>
          <xsd:enumeration value="Reportes de Control Interno"/>
          <xsd:enumeration value="Plan Indicativo"/>
          <xsd:enumeration value="Proyecto Popayán Vive Digital"/>
          <xsd:enumeration value="Rendición de Cuentas a la Ciudadanía"/>
        </xsd:restriction>
      </xsd:simpleType>
    </xsd:element>
    <xsd:element name="Clasificacion_x0020_2" ma:index="11" nillable="true" ma:displayName="Clasificacion 2" ma:default="Planes de Acción Vigencia 2024" ma:format="Dropdown" ma:internalName="Clasificacion_x0020_2">
      <xsd:simpleType>
        <xsd:restriction base="dms:Choice">
          <xsd:enumeration value="Banco de Programas y Proyectos de Inversión"/>
          <xsd:enumeration value="Plan de Auditorías"/>
          <xsd:enumeration value="Planes de Acción Vigencia 2013"/>
          <xsd:enumeration value="Planes de Acción Vigencia 2014"/>
          <xsd:enumeration value="Planes de Acción Vigencia 2015"/>
          <xsd:enumeration value="Planes de Acción Vigencia 2016"/>
          <xsd:enumeration value="Planes de Acción Vigencia 2017"/>
          <xsd:enumeration value="Planes de Acción Vigencia 2018"/>
          <xsd:enumeration value="Planes de Acción Vigencia 2019"/>
          <xsd:enumeration value="Planes de Acción Vigencia 2020"/>
          <xsd:enumeration value="Planes de Acción Vigencia 2021"/>
          <xsd:enumeration value="Planes de Acción Vigencia 2022"/>
          <xsd:enumeration value="Planes de Acción Vigencia 2023"/>
          <xsd:enumeration value="Planes de Acción Vigencia 2024"/>
          <xsd:enumeration value="Planes de Acción Vigencia 2025"/>
          <xsd:enumeration value="Multimedia Historia de Popayán"/>
          <xsd:enumeration value="Portal Promoción Turística"/>
          <xsd:enumeration value="Proyecto Popayán Vive Digital"/>
          <xsd:enumeration value="Tic Innovadoras Red de Museos del Cauca"/>
          <xsd:enumeration value="SUIT"/>
          <xsd:enumeration value="Ninguna"/>
        </xsd:restriction>
      </xsd:simpleType>
    </xsd:element>
    <xsd:element name="A_x00f1_o" ma:index="12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99fdf9bc-8a5e-467f-85b2-13d0f260d93b">2021-12-23T05:00:00+00:00</Fecha>
    <Clasificacion_x0020_2 xmlns="99fdf9bc-8a5e-467f-85b2-13d0f260d93b" xsi:nil="true"/>
    <Clasificaci_x00f3_n xmlns="99fdf9bc-8a5e-467f-85b2-13d0f260d93b">Plan Operativo Anual de Inversiones POAI</Clasificaci_x00f3_n>
    <Descripci_x00f3_n xmlns="99fdf9bc-8a5e-467f-85b2-13d0f260d93b">Matriz POAI 2021</Descripci_x00f3_n>
    <A_x00f1_o xmlns="99fdf9bc-8a5e-467f-85b2-13d0f260d93b" xsi:nil="true"/>
  </documentManagement>
</p:properties>
</file>

<file path=customXml/itemProps1.xml><?xml version="1.0" encoding="utf-8"?>
<ds:datastoreItem xmlns:ds="http://schemas.openxmlformats.org/officeDocument/2006/customXml" ds:itemID="{CDD2A154-4636-4BA2-95CD-FFCFE441F8FC}"/>
</file>

<file path=customXml/itemProps2.xml><?xml version="1.0" encoding="utf-8"?>
<ds:datastoreItem xmlns:ds="http://schemas.openxmlformats.org/officeDocument/2006/customXml" ds:itemID="{1FEFF7E6-86E5-4111-91A5-273050CF4075}"/>
</file>

<file path=customXml/itemProps3.xml><?xml version="1.0" encoding="utf-8"?>
<ds:datastoreItem xmlns:ds="http://schemas.openxmlformats.org/officeDocument/2006/customXml" ds:itemID="{F8C5B98E-76A9-4CE0-B785-DAE4C399E2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POAI 2021</vt:lpstr>
      <vt:lpstr>'POAI 2021'!Área_de_impresión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arnold wilson pomedo murillo</dc:creator>
  <cp:lastModifiedBy>1</cp:lastModifiedBy>
  <cp:lastPrinted>2020-12-28T19:43:28Z</cp:lastPrinted>
  <dcterms:created xsi:type="dcterms:W3CDTF">2017-09-26T19:56:41Z</dcterms:created>
  <dcterms:modified xsi:type="dcterms:W3CDTF">2021-07-07T20:13:38Z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0x010100CB824D289BFBB3489232AF637D077114</vt:lpwstr>
  </property>
</Properties>
</file>